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ST HR\Projects\CCP - Pay Strategy Review - 2044 - JL - 2023\Communications Issued to Schools\"/>
    </mc:Choice>
  </mc:AlternateContent>
  <xr:revisionPtr revIDLastSave="0" documentId="8_{04014047-20E1-4C07-9C6C-8E5011D51DBC}" xr6:coauthVersionLast="47" xr6:coauthVersionMax="47" xr10:uidLastSave="{00000000-0000-0000-0000-000000000000}"/>
  <workbookProtection workbookAlgorithmName="SHA-512" workbookHashValue="j4gzY7qAoY4CMrgS1aCRqn4XhVyZypvBzNwUb74hzaPzDk2M+TlLfbRmxxZJRmt6LsPOkReO9AnAgUK+G4Z6Jw==" workbookSaltValue="2C3wKdpLqJXKnfRekB9mxA==" workbookSpinCount="100000" lockStructure="1"/>
  <bookViews>
    <workbookView xWindow="16914" yWindow="-100" windowWidth="21468" windowHeight="11443" xr2:uid="{046BC3ED-8F3D-46E7-B4C1-127F2CA2E3F7}"/>
  </bookViews>
  <sheets>
    <sheet name="Summary" sheetId="1" r:id="rId1"/>
    <sheet name="Payscales" sheetId="2" state="hidden" r:id="rId2"/>
    <sheet name="Pay Progression" sheetId="4" state="hidden" r:id="rId3"/>
    <sheet name="Data" sheetId="3" state="hidden" r:id="rId4"/>
  </sheets>
  <definedNames>
    <definedName name="_xlnm.Print_Area" localSheetId="0">Summary!$A$3:$E$44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G8" i="3"/>
  <c r="F8" i="3"/>
  <c r="E8" i="3"/>
  <c r="G6" i="3"/>
  <c r="G4" i="3"/>
  <c r="D12" i="1" l="1"/>
  <c r="K14" i="2"/>
  <c r="B8" i="1"/>
  <c r="J5" i="1" l="1"/>
  <c r="K6" i="2"/>
  <c r="K7" i="2"/>
  <c r="K8" i="2"/>
  <c r="K9" i="2"/>
  <c r="K10" i="2"/>
  <c r="K11" i="2"/>
  <c r="K12" i="2"/>
  <c r="K13" i="2"/>
  <c r="K15" i="2"/>
  <c r="K16" i="2"/>
  <c r="K17" i="2"/>
  <c r="K18" i="2"/>
  <c r="K19" i="2"/>
  <c r="K20" i="2"/>
  <c r="K21" i="2"/>
  <c r="K22" i="2"/>
  <c r="K5" i="2"/>
  <c r="F18" i="1" l="1"/>
  <c r="D17" i="1"/>
  <c r="F17" i="1"/>
  <c r="D16" i="1"/>
  <c r="F16" i="1"/>
  <c r="D15" i="1"/>
  <c r="F15" i="1"/>
  <c r="D14" i="1"/>
  <c r="F14" i="1"/>
  <c r="D13" i="1"/>
  <c r="F13" i="1"/>
  <c r="F12" i="1"/>
  <c r="D18" i="1"/>
  <c r="F8" i="1" l="1"/>
  <c r="J8" i="1" s="1"/>
</calcChain>
</file>

<file path=xl/sharedStrings.xml><?xml version="1.0" encoding="utf-8"?>
<sst xmlns="http://schemas.openxmlformats.org/spreadsheetml/2006/main" count="1024" uniqueCount="193">
  <si>
    <t>Choose your KR Grade</t>
  </si>
  <si>
    <t>KR3</t>
  </si>
  <si>
    <t>KR4</t>
  </si>
  <si>
    <t>KR5</t>
  </si>
  <si>
    <t>KR6</t>
  </si>
  <si>
    <t>KR7</t>
  </si>
  <si>
    <t>KR8</t>
  </si>
  <si>
    <t>KR9</t>
  </si>
  <si>
    <t>KR10</t>
  </si>
  <si>
    <t>KR11</t>
  </si>
  <si>
    <t>KR12</t>
  </si>
  <si>
    <t>KR13</t>
  </si>
  <si>
    <t>KR14</t>
  </si>
  <si>
    <t>KR15</t>
  </si>
  <si>
    <t>KR16</t>
  </si>
  <si>
    <t>KR17</t>
  </si>
  <si>
    <t>KR18</t>
  </si>
  <si>
    <t>KR19</t>
  </si>
  <si>
    <t>KR20</t>
  </si>
  <si>
    <t>Bottom</t>
  </si>
  <si>
    <t>Top</t>
  </si>
  <si>
    <t>Entry</t>
  </si>
  <si>
    <t>Middle 1</t>
  </si>
  <si>
    <t>Middle 2</t>
  </si>
  <si>
    <t>2024-25</t>
  </si>
  <si>
    <t>2025-26</t>
  </si>
  <si>
    <t>2026-27</t>
  </si>
  <si>
    <t>2027-28</t>
  </si>
  <si>
    <t>2028-29</t>
  </si>
  <si>
    <t>E-M Subpoint</t>
  </si>
  <si>
    <t>M-T Subpoint</t>
  </si>
  <si>
    <t>KSA</t>
  </si>
  <si>
    <t>KSB</t>
  </si>
  <si>
    <t>KSC</t>
  </si>
  <si>
    <t>KSD</t>
  </si>
  <si>
    <t>KSE</t>
  </si>
  <si>
    <t>KSF</t>
  </si>
  <si>
    <t>KSG</t>
  </si>
  <si>
    <t>KSH</t>
  </si>
  <si>
    <t>KSI</t>
  </si>
  <si>
    <t>KSJ</t>
  </si>
  <si>
    <t>KSK</t>
  </si>
  <si>
    <t>KSL</t>
  </si>
  <si>
    <t>KSM</t>
  </si>
  <si>
    <t>KSN</t>
  </si>
  <si>
    <t>KSO</t>
  </si>
  <si>
    <t>KSP</t>
  </si>
  <si>
    <t>KSQ</t>
  </si>
  <si>
    <t>KSR</t>
  </si>
  <si>
    <t xml:space="preserve"> - </t>
  </si>
  <si>
    <t>2029-30</t>
  </si>
  <si>
    <t>2030-31</t>
  </si>
  <si>
    <t>2031-32</t>
  </si>
  <si>
    <t>Middle</t>
  </si>
  <si>
    <t>Grade</t>
  </si>
  <si>
    <t>KR5Entry</t>
  </si>
  <si>
    <t>KR6Entry</t>
  </si>
  <si>
    <t>KR7Entry</t>
  </si>
  <si>
    <t>KR8Entry</t>
  </si>
  <si>
    <t>KR9Entry</t>
  </si>
  <si>
    <t>KR10Entry</t>
  </si>
  <si>
    <t>KR11Entry</t>
  </si>
  <si>
    <t>KR12Entry</t>
  </si>
  <si>
    <t>KR13Entry</t>
  </si>
  <si>
    <t>KR14Entry</t>
  </si>
  <si>
    <t>KR15Entry</t>
  </si>
  <si>
    <t>KR16Entry</t>
  </si>
  <si>
    <t>KR17Entry</t>
  </si>
  <si>
    <t>KR18Entry</t>
  </si>
  <si>
    <t>KR19Entry</t>
  </si>
  <si>
    <t>KR20Entry</t>
  </si>
  <si>
    <t>KR5Top</t>
  </si>
  <si>
    <t>KR6Top</t>
  </si>
  <si>
    <t>KR7Top</t>
  </si>
  <si>
    <t>KR8Top</t>
  </si>
  <si>
    <t>KR9Top</t>
  </si>
  <si>
    <t>KR10Top</t>
  </si>
  <si>
    <t>KR11Top</t>
  </si>
  <si>
    <t>KR12Top</t>
  </si>
  <si>
    <t>KR13Top</t>
  </si>
  <si>
    <t>KR14Top</t>
  </si>
  <si>
    <t>KR15Top</t>
  </si>
  <si>
    <t>KR16Middle 1</t>
  </si>
  <si>
    <t>KR16Middle 2</t>
  </si>
  <si>
    <t>KR16Top</t>
  </si>
  <si>
    <t>KR17Middle 1</t>
  </si>
  <si>
    <t>KR17Middle 2</t>
  </si>
  <si>
    <t>KR17Top</t>
  </si>
  <si>
    <t>KR18Middle 1</t>
  </si>
  <si>
    <t>KR18Middle 2</t>
  </si>
  <si>
    <t>KR18Top</t>
  </si>
  <si>
    <t>KR19Middle 1</t>
  </si>
  <si>
    <t>KR19Middle 2</t>
  </si>
  <si>
    <t>KR19Top</t>
  </si>
  <si>
    <t>KR20Middle 1</t>
  </si>
  <si>
    <t>KR20Middle 2</t>
  </si>
  <si>
    <t>KR20Top</t>
  </si>
  <si>
    <t>Spot Point</t>
  </si>
  <si>
    <t>This is your 1st year on Middle</t>
  </si>
  <si>
    <t>This is your 1st year on Entry</t>
  </si>
  <si>
    <t>This is your 1st year on Middle 1</t>
  </si>
  <si>
    <t>This is your 1st year on Middle 2</t>
  </si>
  <si>
    <t>As part of Transition you move to your next fixed point of grade.
This is your 1st year on Middle 1</t>
  </si>
  <si>
    <t>Following 2 years of good performance you will move to the Middle of the grade. This is your 1st year on Middle</t>
  </si>
  <si>
    <t>Following 2 years of good performance you will move to the Middle 1 of the grade. This is your 1st year on Middle 1</t>
  </si>
  <si>
    <t>Following 3 years of good performance you will move to the Middle of the grade. This is your 1st year on Middle</t>
  </si>
  <si>
    <t>Following 2 years of good performance you will move to the Middle 2 of the grade. This is your 1st year on Middle 2</t>
  </si>
  <si>
    <t>New Kent Scheme Grade</t>
  </si>
  <si>
    <t>2024-25 KR Range</t>
  </si>
  <si>
    <t>Grade Length</t>
  </si>
  <si>
    <t>25-26</t>
  </si>
  <si>
    <t>26-27</t>
  </si>
  <si>
    <t>27-28</t>
  </si>
  <si>
    <t>28-29</t>
  </si>
  <si>
    <t>29-30</t>
  </si>
  <si>
    <t>30-31</t>
  </si>
  <si>
    <t>31-22</t>
  </si>
  <si>
    <t>£23,338 - £23,921</t>
  </si>
  <si>
    <t>£24,040 - £25,002</t>
  </si>
  <si>
    <t>£25,127 - £26,383</t>
  </si>
  <si>
    <t>£26,515 - £28,850</t>
  </si>
  <si>
    <t>£28,995 - £32,769</t>
  </si>
  <si>
    <t>£32,933 - £37,188</t>
  </si>
  <si>
    <t>£37,374 - £43,592</t>
  </si>
  <si>
    <t>£43,810 - £49,989</t>
  </si>
  <si>
    <t>£50,239 - £58,491</t>
  </si>
  <si>
    <t>£58,784 - £65,480</t>
  </si>
  <si>
    <t>£65,807 - £74,058</t>
  </si>
  <si>
    <t>£74,428 - £84,116</t>
  </si>
  <si>
    <t>£84,537 - £106,125</t>
  </si>
  <si>
    <t>£105,542 - £125,513</t>
  </si>
  <si>
    <t>£132,142 - £157,128</t>
  </si>
  <si>
    <t>£158,928 - £204,000</t>
  </si>
  <si>
    <t>£216,400 - £239,859</t>
  </si>
  <si>
    <t>Temporary Transition Point 1</t>
  </si>
  <si>
    <t>Temporary Transition Point 2</t>
  </si>
  <si>
    <t>You are on a Temporary Transition Point and will move up to the next fixed point of grade the following year</t>
  </si>
  <si>
    <t xml:space="preserve">You are at the Top of the grade </t>
  </si>
  <si>
    <t xml:space="preserve">Following 2 years of good performance you will move to the Top of the grade </t>
  </si>
  <si>
    <t xml:space="preserve">Following 3 years of good performance you will move to the Top of the grade </t>
  </si>
  <si>
    <t>KR4 is a Spot point of grade in 2025-26</t>
  </si>
  <si>
    <t>KR3 is a Spot point</t>
  </si>
  <si>
    <t>KR4Spot Point</t>
  </si>
  <si>
    <t>KR3Spot Point</t>
  </si>
  <si>
    <t>KR9Temporary Transition Point 1</t>
  </si>
  <si>
    <t>KR9Temporary Transition Point 2</t>
  </si>
  <si>
    <t>KR10Temporary Transition Point 1</t>
  </si>
  <si>
    <t>KR10Temporary Transition Point 2</t>
  </si>
  <si>
    <t>KR11Temporary Transition Point 1</t>
  </si>
  <si>
    <t>KR11Temporary Transition Point 2</t>
  </si>
  <si>
    <t>KR12Temporary Transition Point 1</t>
  </si>
  <si>
    <t>KR12Temporary Transition Point 2</t>
  </si>
  <si>
    <t>KR13Temporary Transition Point 1</t>
  </si>
  <si>
    <t>KR13Temporary Transition Point 2</t>
  </si>
  <si>
    <t>KR14Temporary Transition Point 1</t>
  </si>
  <si>
    <t>KR14Temporary Transition Point 2</t>
  </si>
  <si>
    <t>KR15Temporary Transition Point 1</t>
  </si>
  <si>
    <t>KR15Temporary Transition Point 2</t>
  </si>
  <si>
    <t>KR16Temporary Transition Point 1</t>
  </si>
  <si>
    <t>KR16Temporary Transition Point 2</t>
  </si>
  <si>
    <t>KR17Temporary Transition Point 1</t>
  </si>
  <si>
    <t>KR17Temporary Transition Point 2</t>
  </si>
  <si>
    <t>KR18Temporary Transition Point 1</t>
  </si>
  <si>
    <t>KR18Temporary Transition Point 2</t>
  </si>
  <si>
    <t>KR19Temporary Transition Point 1</t>
  </si>
  <si>
    <t>KR19Temporary Transition Point 2</t>
  </si>
  <si>
    <t>KR20Temporary Transition Point 1</t>
  </si>
  <si>
    <t>KR20Temporary Transition Point 2</t>
  </si>
  <si>
    <t/>
  </si>
  <si>
    <t>Kent Scheme Grade</t>
  </si>
  <si>
    <t>KR5Temporary Transition Point 1</t>
  </si>
  <si>
    <t>KR6Temporary Transition Point 1</t>
  </si>
  <si>
    <t>KR7Temporary Transition Point 1</t>
  </si>
  <si>
    <t>KR8Temporary Transition Point 1</t>
  </si>
  <si>
    <t>KR9Middle</t>
  </si>
  <si>
    <t>KR10Middle</t>
  </si>
  <si>
    <t>KR11Middle</t>
  </si>
  <si>
    <t>KR12Middle</t>
  </si>
  <si>
    <t>KR13Middle</t>
  </si>
  <si>
    <t>KR14Middle</t>
  </si>
  <si>
    <t>KR15Middle 1</t>
  </si>
  <si>
    <t xml:space="preserve">As part of Transition you move to your next fixed point of grade.
You are at the Top of the grade </t>
  </si>
  <si>
    <t>As part of Transition you move to your next fixed point of grade.
This is your 1st year on Middle 1</t>
  </si>
  <si>
    <t>As part of Transition you move to your next fixed point of grade.
This is your 1st year on Middle</t>
  </si>
  <si>
    <t>The New Salary is prior to any increases from the pay award in April 2025</t>
  </si>
  <si>
    <t>Weeks</t>
  </si>
  <si>
    <t>Hours</t>
  </si>
  <si>
    <t>How many Weeks do you work in a year?</t>
  </si>
  <si>
    <t>How many Hours in a Week?</t>
  </si>
  <si>
    <t>New Salary 2025-26</t>
  </si>
  <si>
    <t>Enter your current Annual Part Time Basic Salary</t>
  </si>
  <si>
    <t>Full Time equivalent - New Salary 2025-26</t>
  </si>
  <si>
    <t>In this transition model, you will need to select your current pay grade from the drop-down list in the 'Choose your KR Grade' box below, and then enter the number of contracted weeks for yourself in the 'How many Weeks do you work in a year' box and the number of hours you are contracted to work in the 'How many Hours in a Week' box. You will then need to add your current salary in the 'Enter your current Annual Part Time Salary' box. The salary that you will transition to in 2025-26 (before the pay award uplift is applied) will appear in the 'Indicative New Salary 2025-26' box, with the corresponding full time equivalent salary in the 'Full Time equivalent Indicative New Salary' box.
In the rows underneath this, the model will show your progression through the new pay grade over the coming years, from the point you will transition to in 2025-26 to the top of the grade. 
The pay scale showing on the right hand side of this transition model is for 2025-26 only. This takes account of the phased shortening of some grades between 2025-26 and 2027-28, as part of the new pay scale’s design principles plus a percentage pay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</si>
</sst>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3" formatCode="_-* #,##0.00_-;\-* #,##0.00_-;_-* &quot;-&quot;??_-;_-@_-"/>
    <numFmt numFmtId="164" formatCode="&quot;£&quot;#,##0.00"/>
    <numFmt numFmtId="165" formatCode="0.0%"/>
    <numFmt numFmtId="166" formatCode="_-* #,##0_-;\-* #,##0_-;_-* &quot;-&quot;??_-;_-@_-"/>
    <numFmt numFmtId="167" formatCode="&quot;£&quot;#,##0"/>
    <numFmt numFmtId="168" formatCode="0.0"/>
  </numFmts>
  <fonts count="9" x14ac:knownFonts="1">
    <font>
      <sz val="11"/>
      <color theme="1"/>
      <name val="Aptos Narrow"/>
      <family val="2"/>
      <scheme val="minor"/>
    </font>
    <font>
      <sz val="11"/>
      <color theme="1"/>
      <name val="Aptos Narrow"/>
      <family val="2"/>
      <scheme val="minor"/>
    </font>
    <font>
      <sz val="8"/>
      <name val="Aptos Narrow"/>
      <family val="2"/>
      <scheme val="minor"/>
    </font>
    <font>
      <b/>
      <sz val="11"/>
      <color theme="1"/>
      <name val="Aptos Narrow"/>
      <family val="2"/>
      <scheme val="minor"/>
    </font>
    <font>
      <sz val="10"/>
      <name val="Arial"/>
      <family val="2"/>
    </font>
    <font>
      <b/>
      <sz val="12"/>
      <color theme="1"/>
      <name val="Aptos Narrow"/>
      <family val="2"/>
      <scheme val="minor"/>
    </font>
    <font>
      <sz val="12"/>
      <color theme="1"/>
      <name val="Aptos Narrow"/>
      <family val="2"/>
      <scheme val="minor"/>
    </font>
    <font>
      <b/>
      <sz val="11"/>
      <color theme="0"/>
      <name val="Aptos Narrow"/>
      <family val="2"/>
      <scheme val="minor"/>
    </font>
    <font>
      <sz val="11"/>
      <color theme="0"/>
      <name val="Aptos Narrow"/>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69C9C"/>
        <bgColor indexed="64"/>
      </patternFill>
    </fill>
  </fills>
  <borders count="2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dashDot">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96">
    <xf numFmtId="0" fontId="0" fillId="0" borderId="0" xfId="0"/>
    <xf numFmtId="43" fontId="0" fillId="0" borderId="0" xfId="1" applyFont="1"/>
    <xf numFmtId="0" fontId="0" fillId="0" borderId="1" xfId="0" applyBorder="1"/>
    <xf numFmtId="0" fontId="0" fillId="0" borderId="2" xfId="0" applyBorder="1"/>
    <xf numFmtId="0" fontId="0" fillId="0" borderId="3" xfId="0" applyBorder="1"/>
    <xf numFmtId="43" fontId="0" fillId="0" borderId="0" xfId="1" applyFont="1" applyAlignment="1">
      <alignment horizontal="left"/>
    </xf>
    <xf numFmtId="43" fontId="0" fillId="0" borderId="0" xfId="0" applyNumberFormat="1"/>
    <xf numFmtId="0" fontId="0" fillId="2" borderId="4" xfId="0" applyFill="1" applyBorder="1" applyAlignment="1">
      <alignment horizontal="center"/>
    </xf>
    <xf numFmtId="0" fontId="0" fillId="0" borderId="4" xfId="0" applyBorder="1"/>
    <xf numFmtId="0" fontId="0" fillId="0" borderId="5" xfId="0" applyBorder="1"/>
    <xf numFmtId="0" fontId="0" fillId="3" borderId="4" xfId="0" applyFill="1" applyBorder="1" applyAlignment="1">
      <alignment horizontal="center"/>
    </xf>
    <xf numFmtId="0" fontId="3" fillId="0" borderId="0" xfId="0" applyFont="1"/>
    <xf numFmtId="0" fontId="3" fillId="0" borderId="1" xfId="0" applyFont="1" applyBorder="1"/>
    <xf numFmtId="0" fontId="0" fillId="0" borderId="6" xfId="0" applyBorder="1"/>
    <xf numFmtId="0" fontId="0" fillId="0" borderId="7" xfId="0" applyBorder="1"/>
    <xf numFmtId="0" fontId="0" fillId="4" borderId="0" xfId="0" applyFill="1"/>
    <xf numFmtId="0" fontId="0" fillId="4" borderId="0" xfId="0" applyFill="1" applyAlignment="1">
      <alignment vertical="top"/>
    </xf>
    <xf numFmtId="0" fontId="3" fillId="0" borderId="2" xfId="0" applyFont="1" applyBorder="1"/>
    <xf numFmtId="9" fontId="0" fillId="0" borderId="0" xfId="0" applyNumberFormat="1"/>
    <xf numFmtId="10" fontId="0" fillId="0" borderId="0" xfId="0" applyNumberFormat="1"/>
    <xf numFmtId="165" fontId="0" fillId="4" borderId="0" xfId="0" applyNumberFormat="1" applyFill="1"/>
    <xf numFmtId="166" fontId="0" fillId="0" borderId="1" xfId="1" applyNumberFormat="1" applyFont="1" applyBorder="1"/>
    <xf numFmtId="166" fontId="0" fillId="0" borderId="0" xfId="1" applyNumberFormat="1" applyFont="1"/>
    <xf numFmtId="0" fontId="0" fillId="0" borderId="0" xfId="0" applyAlignment="1">
      <alignment wrapText="1"/>
    </xf>
    <xf numFmtId="0" fontId="3" fillId="4"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166" fontId="0" fillId="4" borderId="10" xfId="0" applyNumberFormat="1" applyFill="1" applyBorder="1" applyAlignment="1">
      <alignment horizontal="center"/>
    </xf>
    <xf numFmtId="166" fontId="0" fillId="4" borderId="9" xfId="0" applyNumberFormat="1" applyFill="1" applyBorder="1" applyAlignment="1">
      <alignment horizontal="center"/>
    </xf>
    <xf numFmtId="1" fontId="0" fillId="0" borderId="0" xfId="0" applyNumberFormat="1"/>
    <xf numFmtId="0" fontId="0" fillId="4" borderId="0" xfId="0" applyFill="1" applyAlignment="1">
      <alignment vertical="center"/>
    </xf>
    <xf numFmtId="5" fontId="0" fillId="4" borderId="17" xfId="1" applyNumberFormat="1" applyFont="1" applyFill="1" applyBorder="1"/>
    <xf numFmtId="5" fontId="0" fillId="6" borderId="1" xfId="1" applyNumberFormat="1" applyFont="1" applyFill="1" applyBorder="1"/>
    <xf numFmtId="5" fontId="0" fillId="4" borderId="14" xfId="1" applyNumberFormat="1" applyFont="1" applyFill="1" applyBorder="1"/>
    <xf numFmtId="5" fontId="0" fillId="4" borderId="1" xfId="1" applyNumberFormat="1" applyFont="1" applyFill="1" applyBorder="1"/>
    <xf numFmtId="5" fontId="0" fillId="4" borderId="19" xfId="1" applyNumberFormat="1" applyFont="1" applyFill="1" applyBorder="1"/>
    <xf numFmtId="5" fontId="0" fillId="4" borderId="15" xfId="1" applyNumberFormat="1" applyFont="1" applyFill="1" applyBorder="1"/>
    <xf numFmtId="5" fontId="0" fillId="4" borderId="16" xfId="1" applyNumberFormat="1" applyFont="1" applyFill="1" applyBorder="1"/>
    <xf numFmtId="0" fontId="0" fillId="4" borderId="0" xfId="0" applyFill="1" applyAlignment="1">
      <alignment horizontal="center" vertical="center"/>
    </xf>
    <xf numFmtId="0" fontId="0" fillId="4" borderId="0" xfId="0" applyFill="1" applyAlignment="1" applyProtection="1">
      <alignment horizontal="center"/>
      <protection locked="0"/>
    </xf>
    <xf numFmtId="0" fontId="0" fillId="4" borderId="0" xfId="0" applyFill="1" applyAlignment="1">
      <alignment horizontal="center"/>
    </xf>
    <xf numFmtId="164" fontId="0" fillId="4" borderId="0" xfId="1" applyNumberFormat="1" applyFont="1" applyFill="1" applyBorder="1" applyAlignment="1" applyProtection="1">
      <alignment horizontal="center"/>
      <protection locked="0"/>
    </xf>
    <xf numFmtId="167" fontId="0" fillId="4" borderId="0" xfId="0" applyNumberFormat="1" applyFill="1" applyAlignment="1">
      <alignment horizont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6" fillId="4" borderId="5" xfId="0" applyFont="1" applyFill="1" applyBorder="1" applyAlignment="1">
      <alignment vertical="center"/>
    </xf>
    <xf numFmtId="0" fontId="5" fillId="4" borderId="20" xfId="0" applyFont="1" applyFill="1" applyBorder="1" applyAlignment="1">
      <alignment horizontal="center" vertical="center"/>
    </xf>
    <xf numFmtId="0" fontId="6" fillId="4" borderId="20" xfId="0" applyFont="1" applyFill="1" applyBorder="1" applyAlignment="1">
      <alignment vertical="center"/>
    </xf>
    <xf numFmtId="5" fontId="0" fillId="6" borderId="1" xfId="1" applyNumberFormat="1" applyFont="1" applyFill="1" applyBorder="1" applyAlignment="1">
      <alignment horizontal="center"/>
    </xf>
    <xf numFmtId="5" fontId="0" fillId="6" borderId="22" xfId="1" applyNumberFormat="1" applyFont="1" applyFill="1" applyBorder="1" applyAlignment="1">
      <alignment horizontal="center"/>
    </xf>
    <xf numFmtId="5" fontId="0" fillId="6" borderId="15" xfId="1" applyNumberFormat="1" applyFont="1" applyFill="1" applyBorder="1"/>
    <xf numFmtId="6" fontId="0" fillId="0" borderId="0" xfId="1" applyNumberFormat="1" applyFont="1" applyAlignment="1">
      <alignment horizontal="left"/>
    </xf>
    <xf numFmtId="0" fontId="0" fillId="4" borderId="0" xfId="0" applyFill="1" applyAlignment="1">
      <alignment wrapText="1"/>
    </xf>
    <xf numFmtId="0" fontId="0" fillId="4" borderId="0" xfId="0" applyFill="1" applyAlignment="1">
      <alignment horizontal="left"/>
    </xf>
    <xf numFmtId="0" fontId="7" fillId="4" borderId="10"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4" xfId="0" applyFont="1" applyFill="1" applyBorder="1" applyAlignment="1">
      <alignment horizontal="center" vertical="center" wrapText="1"/>
    </xf>
    <xf numFmtId="166" fontId="8" fillId="4" borderId="10" xfId="0" applyNumberFormat="1" applyFont="1" applyFill="1" applyBorder="1" applyAlignment="1">
      <alignment horizontal="center"/>
    </xf>
    <xf numFmtId="5" fontId="8" fillId="4" borderId="17" xfId="1" applyNumberFormat="1" applyFont="1" applyFill="1" applyBorder="1"/>
    <xf numFmtId="5" fontId="8" fillId="4" borderId="1" xfId="1" applyNumberFormat="1" applyFont="1" applyFill="1" applyBorder="1"/>
    <xf numFmtId="5" fontId="8" fillId="4" borderId="14" xfId="1" applyNumberFormat="1" applyFont="1" applyFill="1" applyBorder="1"/>
    <xf numFmtId="166" fontId="8" fillId="4" borderId="9" xfId="0" applyNumberFormat="1" applyFont="1" applyFill="1" applyBorder="1" applyAlignment="1">
      <alignment horizontal="center"/>
    </xf>
    <xf numFmtId="5" fontId="8" fillId="4" borderId="19" xfId="1" applyNumberFormat="1" applyFont="1" applyFill="1" applyBorder="1"/>
    <xf numFmtId="5" fontId="8" fillId="4" borderId="15" xfId="1" applyNumberFormat="1" applyFont="1" applyFill="1" applyBorder="1"/>
    <xf numFmtId="5" fontId="8" fillId="4" borderId="16" xfId="1" applyNumberFormat="1" applyFont="1" applyFill="1" applyBorder="1"/>
    <xf numFmtId="0" fontId="7" fillId="4" borderId="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5" fillId="4" borderId="0" xfId="0" applyFont="1" applyFill="1" applyAlignment="1">
      <alignment horizontal="center" vertical="center" wrapText="1"/>
    </xf>
    <xf numFmtId="168" fontId="5" fillId="3" borderId="8" xfId="1" applyNumberFormat="1"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167" fontId="5" fillId="3" borderId="8" xfId="1" applyNumberFormat="1" applyFont="1" applyFill="1" applyBorder="1" applyAlignment="1" applyProtection="1">
      <alignment horizontal="center" vertical="center"/>
      <protection locked="0"/>
    </xf>
    <xf numFmtId="37" fontId="5" fillId="5" borderId="8" xfId="1" applyNumberFormat="1" applyFont="1" applyFill="1" applyBorder="1" applyAlignment="1">
      <alignment horizontal="center" vertical="center"/>
    </xf>
    <xf numFmtId="0" fontId="5" fillId="5" borderId="8" xfId="0" applyFont="1" applyFill="1" applyBorder="1" applyAlignment="1">
      <alignment horizontal="center" vertical="center"/>
    </xf>
    <xf numFmtId="43" fontId="0" fillId="4" borderId="0" xfId="1" applyFont="1" applyFill="1"/>
    <xf numFmtId="43" fontId="0" fillId="4" borderId="0" xfId="0" applyNumberFormat="1" applyFill="1"/>
    <xf numFmtId="167" fontId="5" fillId="8" borderId="8" xfId="0" applyNumberFormat="1" applyFont="1" applyFill="1" applyBorder="1" applyAlignment="1">
      <alignment horizontal="center" vertical="center"/>
    </xf>
    <xf numFmtId="167" fontId="5" fillId="5" borderId="8" xfId="0" applyNumberFormat="1" applyFont="1" applyFill="1" applyBorder="1" applyAlignment="1">
      <alignment horizontal="center" vertical="center"/>
    </xf>
    <xf numFmtId="0" fontId="3" fillId="4" borderId="6"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0" fillId="4" borderId="2" xfId="0" applyFill="1" applyBorder="1" applyAlignment="1">
      <alignment horizontal="center" vertical="center"/>
    </xf>
    <xf numFmtId="0" fontId="5" fillId="4" borderId="5" xfId="0" applyFont="1" applyFill="1" applyBorder="1" applyAlignment="1">
      <alignment horizontal="left" vertical="center" wrapText="1"/>
    </xf>
    <xf numFmtId="5" fontId="0" fillId="4" borderId="1" xfId="1" applyNumberFormat="1" applyFont="1" applyFill="1" applyBorder="1" applyAlignment="1">
      <alignment horizontal="right"/>
    </xf>
    <xf numFmtId="5" fontId="0" fillId="4" borderId="22" xfId="1" applyNumberFormat="1" applyFont="1" applyFill="1" applyBorder="1" applyAlignment="1">
      <alignment horizontal="right"/>
    </xf>
    <xf numFmtId="5" fontId="0" fillId="4" borderId="15" xfId="1" applyNumberFormat="1" applyFont="1" applyFill="1" applyBorder="1" applyAlignment="1">
      <alignment horizontal="right"/>
    </xf>
    <xf numFmtId="5" fontId="0" fillId="4" borderId="25" xfId="1" applyNumberFormat="1" applyFont="1" applyFill="1" applyBorder="1" applyAlignment="1">
      <alignment horizontal="right"/>
    </xf>
    <xf numFmtId="0" fontId="3" fillId="7" borderId="12"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0" xfId="0" applyFill="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cellXfs>
  <cellStyles count="3">
    <cellStyle name="Comma" xfId="1" builtinId="3"/>
    <cellStyle name="Normal" xfId="0" builtinId="0"/>
    <cellStyle name="Normal 3" xfId="2" xr:uid="{F02EC6D7-8B34-4A63-BF99-96CA07779BF5}"/>
  </cellStyles>
  <dxfs count="8">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b/>
        <i val="0"/>
        <color theme="1"/>
      </font>
      <fill>
        <patternFill>
          <bgColor rgb="FFF69C9C"/>
        </patternFill>
      </fill>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s>
  <tableStyles count="0" defaultTableStyle="TableStyleMedium2" defaultPivotStyle="PivotStyleLight16"/>
  <colors>
    <mruColors>
      <color rgb="FFF69C9C"/>
      <color rgb="FFF1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198968</xdr:colOff>
      <xdr:row>1</xdr:row>
      <xdr:rowOff>104775</xdr:rowOff>
    </xdr:from>
    <xdr:to>
      <xdr:col>15</xdr:col>
      <xdr:colOff>211667</xdr:colOff>
      <xdr:row>1</xdr:row>
      <xdr:rowOff>1076325</xdr:rowOff>
    </xdr:to>
    <xdr:sp macro="" textlink="">
      <xdr:nvSpPr>
        <xdr:cNvPr id="5" name="Speech Bubble: Rectangle with Corners Rounded 4">
          <a:extLst>
            <a:ext uri="{FF2B5EF4-FFF2-40B4-BE49-F238E27FC236}">
              <a16:creationId xmlns:a16="http://schemas.microsoft.com/office/drawing/2014/main" id="{0460E596-26A0-E706-ADCE-F74D91FF5F26}"/>
            </a:ext>
          </a:extLst>
        </xdr:cNvPr>
        <xdr:cNvSpPr/>
      </xdr:nvSpPr>
      <xdr:spPr>
        <a:xfrm>
          <a:off x="10782301" y="178858"/>
          <a:ext cx="2468033" cy="971550"/>
        </a:xfrm>
        <a:prstGeom prst="wedgeRoundRectCallout">
          <a:avLst>
            <a:gd name="adj1" fmla="val -63069"/>
            <a:gd name="adj2" fmla="val 133842"/>
            <a:gd name="adj3" fmla="val 16667"/>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1">
              <a:solidFill>
                <a:schemeClr val="lt1"/>
              </a:solidFill>
              <a:effectLst/>
              <a:latin typeface="+mn-lt"/>
              <a:ea typeface="+mn-ea"/>
              <a:cs typeface="+mn-cs"/>
            </a:rPr>
            <a:t>If you work</a:t>
          </a:r>
          <a:r>
            <a:rPr lang="en-GB" sz="1400" b="1" baseline="0">
              <a:solidFill>
                <a:schemeClr val="lt1"/>
              </a:solidFill>
              <a:effectLst/>
              <a:latin typeface="+mn-lt"/>
              <a:ea typeface="+mn-ea"/>
              <a:cs typeface="+mn-cs"/>
            </a:rPr>
            <a:t> every week of the year then it will be 52.1429</a:t>
          </a:r>
          <a:endParaRPr lang="en-GB" sz="1100"/>
        </a:p>
      </xdr:txBody>
    </xdr:sp>
    <xdr:clientData/>
  </xdr:twoCellAnchor>
  <xdr:twoCellAnchor editAs="oneCell">
    <xdr:from>
      <xdr:col>11</xdr:col>
      <xdr:colOff>473075</xdr:colOff>
      <xdr:row>1</xdr:row>
      <xdr:rowOff>1530350</xdr:rowOff>
    </xdr:from>
    <xdr:to>
      <xdr:col>20</xdr:col>
      <xdr:colOff>275167</xdr:colOff>
      <xdr:row>17</xdr:row>
      <xdr:rowOff>141501</xdr:rowOff>
    </xdr:to>
    <xdr:pic>
      <xdr:nvPicPr>
        <xdr:cNvPr id="4" name="Picture 3">
          <a:extLst>
            <a:ext uri="{FF2B5EF4-FFF2-40B4-BE49-F238E27FC236}">
              <a16:creationId xmlns:a16="http://schemas.microsoft.com/office/drawing/2014/main" id="{17E74D9D-E0B1-1480-2370-A8934FFFCCD2}"/>
            </a:ext>
          </a:extLst>
        </xdr:cNvPr>
        <xdr:cNvPicPr>
          <a:picLocks noChangeAspect="1"/>
        </xdr:cNvPicPr>
      </xdr:nvPicPr>
      <xdr:blipFill>
        <a:blip xmlns:r="http://schemas.openxmlformats.org/officeDocument/2006/relationships" r:embed="rId1"/>
        <a:stretch>
          <a:fillRect/>
        </a:stretch>
      </xdr:blipFill>
      <xdr:spPr>
        <a:xfrm>
          <a:off x="11056408" y="1604433"/>
          <a:ext cx="5332942" cy="54585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1CBA-4834-46AE-9E6C-50994A9C5B7F}">
  <dimension ref="A1:Z79"/>
  <sheetViews>
    <sheetView tabSelected="1" zoomScale="90" zoomScaleNormal="90" workbookViewId="0">
      <selection activeCell="X2" sqref="X2"/>
    </sheetView>
  </sheetViews>
  <sheetFormatPr defaultRowHeight="14.4" x14ac:dyDescent="0.3"/>
  <cols>
    <col min="1" max="1" width="2" customWidth="1"/>
    <col min="2" max="2" width="28.296875" customWidth="1"/>
    <col min="3" max="3" width="1.59765625" customWidth="1"/>
    <col min="4" max="4" width="28.296875" customWidth="1"/>
    <col min="5" max="5" width="1.59765625" customWidth="1"/>
    <col min="6" max="6" width="28.296875" customWidth="1"/>
    <col min="7" max="7" width="1.59765625" customWidth="1"/>
    <col min="8" max="8" width="28.296875" customWidth="1"/>
    <col min="9" max="9" width="1.59765625" customWidth="1"/>
    <col min="10" max="10" width="28.296875" customWidth="1"/>
    <col min="11" max="11" width="2.3984375" customWidth="1"/>
  </cols>
  <sheetData>
    <row r="1" spans="1:26" s="15" customFormat="1" ht="5.95" customHeight="1" x14ac:dyDescent="0.3"/>
    <row r="2" spans="1:26" s="15" customFormat="1" ht="153" customHeight="1" x14ac:dyDescent="0.3">
      <c r="A2" s="54"/>
      <c r="B2" s="80" t="s">
        <v>192</v>
      </c>
      <c r="C2" s="81"/>
      <c r="D2" s="81"/>
      <c r="E2" s="81"/>
      <c r="F2" s="81"/>
      <c r="G2" s="81"/>
      <c r="H2" s="81"/>
      <c r="I2" s="81"/>
      <c r="J2" s="82"/>
      <c r="K2" s="54"/>
      <c r="N2" s="55"/>
      <c r="O2" s="55"/>
    </row>
    <row r="3" spans="1:26" ht="5.95" customHeigh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ht="30.05" customHeight="1" thickBot="1" x14ac:dyDescent="0.35">
      <c r="A4" s="15"/>
      <c r="B4" s="45" t="s">
        <v>0</v>
      </c>
      <c r="C4" s="15"/>
      <c r="D4" s="70" t="s">
        <v>187</v>
      </c>
      <c r="E4" s="15"/>
      <c r="F4" s="70" t="s">
        <v>188</v>
      </c>
      <c r="G4" s="15"/>
      <c r="H4" s="70" t="s">
        <v>190</v>
      </c>
      <c r="I4" s="15"/>
      <c r="J4" s="45" t="s">
        <v>189</v>
      </c>
      <c r="K4" s="15"/>
      <c r="L4" s="15"/>
      <c r="M4" s="77"/>
      <c r="N4" s="15"/>
      <c r="O4" s="15"/>
      <c r="P4" s="15"/>
      <c r="Q4" s="15"/>
      <c r="R4" s="15"/>
      <c r="S4" s="15"/>
      <c r="T4" s="15"/>
      <c r="U4" s="15"/>
      <c r="V4" s="15"/>
      <c r="W4" s="15"/>
      <c r="X4" s="15"/>
      <c r="Y4" s="15"/>
      <c r="Z4" s="15"/>
    </row>
    <row r="5" spans="1:26" ht="30.05" customHeight="1" thickBot="1" x14ac:dyDescent="0.35">
      <c r="A5" s="15"/>
      <c r="B5" s="72"/>
      <c r="C5" s="15"/>
      <c r="D5" s="71"/>
      <c r="E5" s="15"/>
      <c r="F5" s="71"/>
      <c r="G5" s="15">
        <v>45000</v>
      </c>
      <c r="H5" s="73"/>
      <c r="I5" s="15"/>
      <c r="J5" s="78" t="str">
        <f>IFERROR(IF(H5="","",IF(OR(B5="KR3",B5="KR4"),VLOOKUP(B5,Payscales!B:X,23,0),HLOOKUP(D12,Payscales!W4:AE22,VLOOKUP(F8,Payscales!W4:AE22,9,0),0)))*M12,"")</f>
        <v/>
      </c>
      <c r="K5" s="15"/>
      <c r="L5" s="15"/>
      <c r="M5" s="15"/>
      <c r="N5" s="15"/>
      <c r="O5" s="15"/>
      <c r="P5" s="15"/>
      <c r="Q5" s="15"/>
      <c r="R5" s="15"/>
      <c r="S5" s="15"/>
      <c r="T5" s="15"/>
      <c r="U5" s="15"/>
      <c r="V5" s="15"/>
      <c r="W5" s="15"/>
      <c r="X5" s="15"/>
      <c r="Y5" s="15"/>
      <c r="Z5" s="15"/>
    </row>
    <row r="6" spans="1:26" ht="3.6" customHeight="1" x14ac:dyDescent="0.3">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30.05" customHeight="1" thickBot="1" x14ac:dyDescent="0.35">
      <c r="A7" s="15"/>
      <c r="B7" s="45" t="s">
        <v>108</v>
      </c>
      <c r="C7" s="15"/>
      <c r="D7" s="15"/>
      <c r="E7" s="15"/>
      <c r="F7" s="45" t="s">
        <v>107</v>
      </c>
      <c r="G7" s="15"/>
      <c r="H7" s="15"/>
      <c r="I7" s="15"/>
      <c r="J7" s="70" t="s">
        <v>191</v>
      </c>
      <c r="K7" s="15"/>
      <c r="L7" s="15"/>
      <c r="M7" s="15"/>
      <c r="N7" s="15"/>
      <c r="O7" s="15"/>
      <c r="P7" s="15"/>
      <c r="Q7" s="15"/>
      <c r="R7" s="15"/>
      <c r="S7" s="15"/>
      <c r="T7" s="15"/>
      <c r="U7" s="15"/>
      <c r="V7" s="15"/>
      <c r="W7" s="15"/>
      <c r="X7" s="15"/>
      <c r="Y7" s="15"/>
      <c r="Z7" s="15"/>
    </row>
    <row r="8" spans="1:26" ht="30.05" customHeight="1" thickBot="1" x14ac:dyDescent="0.35">
      <c r="A8" s="15"/>
      <c r="B8" s="74" t="str">
        <f>IFERROR(VLOOKUP(B5,Data!B:C,2,0),"")</f>
        <v/>
      </c>
      <c r="C8" s="15"/>
      <c r="D8" s="15"/>
      <c r="E8" s="15"/>
      <c r="F8" s="75" t="str">
        <f>IFERROR(VLOOKUP($B$5,Payscales!$B$5:$C$22,2,0),"")</f>
        <v/>
      </c>
      <c r="G8" s="15"/>
      <c r="H8" s="15"/>
      <c r="I8" s="15"/>
      <c r="J8" s="79" t="str">
        <f>IFERROR(IF(OR(B5="KR3",B5="KR4"),VLOOKUP(B5,Payscales!B:X,23,0),HLOOKUP(D12,Payscales!W4:AE22,VLOOKUP(F8,Payscales!W4:AE22,9,0),0)),"")</f>
        <v/>
      </c>
      <c r="K8" s="15"/>
      <c r="L8" s="15"/>
      <c r="M8" s="15"/>
      <c r="N8" s="15"/>
      <c r="O8" s="15"/>
      <c r="P8" s="15"/>
      <c r="Q8" s="15"/>
      <c r="R8" s="15"/>
      <c r="S8" s="15"/>
      <c r="T8" s="15"/>
      <c r="U8" s="15"/>
      <c r="V8" s="15"/>
      <c r="W8" s="15"/>
      <c r="X8" s="15"/>
      <c r="Y8" s="15"/>
      <c r="Z8" s="15"/>
    </row>
    <row r="9" spans="1:26" ht="5.95" customHeight="1" x14ac:dyDescent="0.3">
      <c r="A9" s="15"/>
      <c r="B9" s="41"/>
      <c r="C9" s="15"/>
      <c r="D9" s="42"/>
      <c r="E9" s="15"/>
      <c r="F9" s="43"/>
      <c r="G9" s="15"/>
      <c r="H9" s="42"/>
      <c r="I9" s="15"/>
      <c r="J9" s="44"/>
      <c r="K9" s="15"/>
      <c r="L9" s="15"/>
      <c r="M9" s="15"/>
      <c r="N9" s="15"/>
      <c r="O9" s="15"/>
      <c r="P9" s="15"/>
      <c r="Q9" s="15"/>
      <c r="R9" s="15"/>
      <c r="S9" s="15"/>
      <c r="T9" s="15"/>
      <c r="U9" s="15"/>
      <c r="V9" s="15"/>
      <c r="W9" s="15"/>
      <c r="X9" s="15"/>
      <c r="Y9" s="15"/>
      <c r="Z9" s="15"/>
    </row>
    <row r="10" spans="1:26" ht="21.6" hidden="1" customHeight="1" x14ac:dyDescent="0.3">
      <c r="A10" s="15"/>
      <c r="B10" s="84" t="s">
        <v>184</v>
      </c>
      <c r="C10" s="84"/>
      <c r="D10" s="84"/>
      <c r="E10" s="84"/>
      <c r="F10" s="84"/>
      <c r="G10" s="84"/>
      <c r="H10" s="84"/>
      <c r="I10" s="84"/>
      <c r="J10" s="84"/>
      <c r="K10" s="15"/>
      <c r="L10" s="15"/>
      <c r="M10" s="15"/>
      <c r="N10" s="15"/>
      <c r="O10" s="15"/>
      <c r="P10" s="15"/>
      <c r="Q10" s="15"/>
      <c r="R10" s="15"/>
      <c r="S10" s="15"/>
      <c r="T10" s="15"/>
      <c r="U10" s="15"/>
      <c r="V10" s="15"/>
      <c r="W10" s="15"/>
      <c r="X10" s="15"/>
      <c r="Y10" s="15"/>
      <c r="Z10" s="15"/>
    </row>
    <row r="11" spans="1:26" ht="5.4" hidden="1" customHeight="1" x14ac:dyDescent="0.3">
      <c r="A11" s="15"/>
      <c r="B11" s="40"/>
      <c r="C11" s="40"/>
      <c r="D11" s="40"/>
      <c r="E11" s="40"/>
      <c r="F11" s="40"/>
      <c r="G11" s="40"/>
      <c r="H11" s="40"/>
      <c r="I11" s="40"/>
      <c r="J11" s="40"/>
      <c r="K11" s="15"/>
      <c r="L11" s="15"/>
      <c r="M11" s="15"/>
      <c r="N11" s="15"/>
      <c r="O11" s="15"/>
      <c r="P11" s="15"/>
      <c r="Q11" s="15"/>
      <c r="R11" s="15"/>
      <c r="S11" s="15"/>
      <c r="T11" s="15"/>
      <c r="U11" s="15"/>
      <c r="V11" s="15"/>
      <c r="W11" s="15"/>
      <c r="X11" s="15"/>
      <c r="Y11" s="15"/>
      <c r="Z11" s="15"/>
    </row>
    <row r="12" spans="1:26" ht="41.95" customHeight="1" x14ac:dyDescent="0.3">
      <c r="A12" s="15"/>
      <c r="B12" s="46" t="s">
        <v>25</v>
      </c>
      <c r="C12" s="47"/>
      <c r="D12" s="46" t="str">
        <f>IFERROR(IF(OR((H5/M12)&lt;VLOOKUP(B5,Payscales!B:D,3,0),ISBLANK((H5/M12))),"",IF(OR(B5="KR3",B5="KR4"),"Spot Point",IF(OR(B5="KR5",B5="KR6",B5="KR7",B5="KR8"),IF(OR((H5/M12)&lt;VLOOKUP(B5,Payscales!B:O,14,0),(H5/M12)=VLOOKUP(B5,Payscales!B:O,14,0)),"Entry",IF(AND((H5/M12)&lt;=VLOOKUP(B5,Payscales!B:P,15,0),(H5/M12)&gt;VLOOKUP(B5,Payscales!B:O,14,0)),"Temporary Transition Point 1",IF(AND((H5/M12)&lt;=VLOOKUP(B5,Payscales!B:U,20,0),(H5/M12)&gt;VLOOKUP(B5,Payscales!B:P,15,0)),"Top",""))),IF(OR(B5="KR9",B5="KR10",B5="KR11",B5="KR12",B5="KR13",B5="KR14",B5="KR15"),IF(OR((H5/M12)&lt;VLOOKUP(B5,Payscales!B:O,14,0),(H5/M12)=VLOOKUP(B5,Payscales!B:O,14,0)),"Entry",IF(AND((H5/M12)&lt;=VLOOKUP(B5,Payscales!B:P,15,0),(H5/M12)&gt;VLOOKUP(B5,Payscales!B:O,14,0)),"Temporary Transition Point 1",IF(AND((H5/M12)&lt;=VLOOKUP(B5,Payscales!B:Q,16,0),(H5/M12)&gt;VLOOKUP(B5,Payscales!B:P,15,0)),"Middle",IF(AND((H5/M12)&lt;=VLOOKUP(B5,Payscales!B:T,19,0),(H5/M12)&gt;VLOOKUP(B5,Payscales!B:Q,16,0)),"Temporary Transition Point 2",IF(AND((H5/M12)&lt;=VLOOKUP(B5,Payscales!B:U,20,0),(H5/M12)&gt;VLOOKUP(B5,Payscales!B:T,19,0)),"Top",""))))),IF(OR(B5="KR16",B5="KR17",B5="KR18",B5="KR19",B5="KR20"),IF(OR((H5/M12)&lt;VLOOKUP(B5,Payscales!B:O,14,0),(H5/M12)=VLOOKUP(B5,Payscales!B:O,14,0)),"Entry",IF(AND((H5/M12)&lt;=VLOOKUP(B5,Payscales!B:P,15,0),(H5/M12)&gt;VLOOKUP(B5,Payscales!B:O,14,0)),"Temporary Transition Point 1",IF(AND((H5/M12)&lt;=VLOOKUP(B5,Payscales!B:R,17,0),(H5/M12)&gt;VLOOKUP(B5,Payscales!B:P,15,0)),"Middle 1",IF(AND((H5/M12)&lt;=VLOOKUP(B5,Payscales!B:S,18,0),(H5/M12)&gt;VLOOKUP(B5,Payscales!B:R,17,0)),"Middle 2",IF(AND((H5/M12)&lt;=VLOOKUP(B5,Payscales!B:T,19,0),(H5/M12)&gt;VLOOKUP(B5,Payscales!B:S,18,0)),"Temporary Transition Point 2",IF(AND((H5/M12)&lt;=VLOOKUP(B5,Payscales!B:U,20,0),(H5/M12)&gt;VLOOKUP(B5,Payscales!B:T,19,0)),"Top",""))))))))))),"")</f>
        <v/>
      </c>
      <c r="E12" s="47"/>
      <c r="F12" s="85" t="str">
        <f>IFERROR(IF(ISBLANK(VLOOKUP(B5&amp;D12,'Pay Progression'!C:P,3,0)),"",VLOOKUP(B5&amp;D12,'Pay Progression'!C:P,3,0)),"")</f>
        <v/>
      </c>
      <c r="G12" s="85"/>
      <c r="H12" s="85"/>
      <c r="I12" s="85"/>
      <c r="J12" s="85"/>
      <c r="K12" s="15"/>
      <c r="L12" s="15"/>
      <c r="M12" s="76">
        <f>(D5/Data!E4)*(Summary!F5/Data!E6)</f>
        <v>0</v>
      </c>
      <c r="N12" s="15"/>
      <c r="O12" s="15"/>
      <c r="P12" s="15"/>
      <c r="Q12" s="15"/>
      <c r="R12" s="15"/>
      <c r="S12" s="15"/>
      <c r="T12" s="15"/>
      <c r="U12" s="15"/>
      <c r="V12" s="15"/>
      <c r="W12" s="15"/>
      <c r="X12" s="15"/>
      <c r="Y12" s="15"/>
      <c r="Z12" s="15"/>
    </row>
    <row r="13" spans="1:26" ht="41.95" customHeight="1" x14ac:dyDescent="0.3">
      <c r="A13" s="15"/>
      <c r="B13" s="48" t="s">
        <v>26</v>
      </c>
      <c r="C13" s="49"/>
      <c r="D13" s="48" t="str">
        <f>IFERROR(VLOOKUP(B5&amp;D12,'Pay Progression'!C:P,4,0),"")</f>
        <v/>
      </c>
      <c r="E13" s="49"/>
      <c r="F13" s="83" t="str">
        <f>IFERROR(IF(ISBLANK(VLOOKUP(B5&amp;D12,'Pay Progression'!C:P,5,0)),"",VLOOKUP(B5&amp;D12,'Pay Progression'!C:P,5,0)),"")</f>
        <v/>
      </c>
      <c r="G13" s="83"/>
      <c r="H13" s="83"/>
      <c r="I13" s="83"/>
      <c r="J13" s="83"/>
      <c r="K13" s="15"/>
      <c r="L13" s="15"/>
      <c r="M13" s="15"/>
      <c r="N13" s="15"/>
      <c r="O13" s="15"/>
      <c r="P13" s="15"/>
      <c r="Q13" s="15"/>
      <c r="R13" s="15"/>
      <c r="S13" s="15"/>
      <c r="T13" s="15"/>
      <c r="U13" s="15"/>
      <c r="V13" s="15"/>
      <c r="W13" s="15"/>
      <c r="X13" s="15"/>
      <c r="Y13" s="15"/>
      <c r="Z13" s="15"/>
    </row>
    <row r="14" spans="1:26" ht="41.95" customHeight="1" x14ac:dyDescent="0.3">
      <c r="A14" s="15"/>
      <c r="B14" s="48" t="s">
        <v>27</v>
      </c>
      <c r="C14" s="49"/>
      <c r="D14" s="48" t="str">
        <f>IFERROR(VLOOKUP(B5&amp;D12,'Pay Progression'!C:P,6,0),"")</f>
        <v/>
      </c>
      <c r="E14" s="49"/>
      <c r="F14" s="83" t="str">
        <f>IFERROR(IF(ISBLANK(VLOOKUP(B5&amp;D12,'Pay Progression'!C:P,7,0)),"",VLOOKUP(B5&amp;D12,'Pay Progression'!C:P,7,0)),"")</f>
        <v/>
      </c>
      <c r="G14" s="83"/>
      <c r="H14" s="83"/>
      <c r="I14" s="83"/>
      <c r="J14" s="83"/>
      <c r="K14" s="15"/>
      <c r="L14" s="15"/>
      <c r="M14" s="15"/>
      <c r="N14" s="15"/>
      <c r="O14" s="15"/>
      <c r="P14" s="15"/>
      <c r="Q14" s="15"/>
      <c r="R14" s="15"/>
      <c r="S14" s="15"/>
      <c r="T14" s="15"/>
      <c r="U14" s="15"/>
      <c r="V14" s="15"/>
      <c r="W14" s="15"/>
      <c r="X14" s="15"/>
      <c r="Y14" s="15"/>
      <c r="Z14" s="15"/>
    </row>
    <row r="15" spans="1:26" ht="41.95" customHeight="1" x14ac:dyDescent="0.3">
      <c r="A15" s="15"/>
      <c r="B15" s="48" t="s">
        <v>28</v>
      </c>
      <c r="C15" s="49"/>
      <c r="D15" s="48" t="str">
        <f>IFERROR(VLOOKUP(B5&amp;D12,'Pay Progression'!C:P,8,0),"")</f>
        <v/>
      </c>
      <c r="E15" s="49"/>
      <c r="F15" s="83" t="str">
        <f>IFERROR(IF(ISBLANK(VLOOKUP(B5&amp;D12,'Pay Progression'!C:P,9,0)),"",VLOOKUP(B5&amp;D12,'Pay Progression'!C:P,9,0)),"")</f>
        <v/>
      </c>
      <c r="G15" s="83"/>
      <c r="H15" s="83"/>
      <c r="I15" s="83"/>
      <c r="J15" s="83"/>
      <c r="K15" s="15"/>
      <c r="L15" s="20"/>
      <c r="M15" s="15"/>
      <c r="N15" s="15"/>
      <c r="O15" s="15"/>
      <c r="P15" s="15"/>
      <c r="Q15" s="15"/>
      <c r="R15" s="15"/>
      <c r="S15" s="15"/>
      <c r="T15" s="15"/>
      <c r="U15" s="15"/>
      <c r="V15" s="15"/>
      <c r="W15" s="15"/>
      <c r="X15" s="15"/>
      <c r="Y15" s="15"/>
      <c r="Z15" s="15"/>
    </row>
    <row r="16" spans="1:26" ht="41.95" customHeight="1" x14ac:dyDescent="0.3">
      <c r="A16" s="15"/>
      <c r="B16" s="48" t="s">
        <v>50</v>
      </c>
      <c r="C16" s="49"/>
      <c r="D16" s="48" t="str">
        <f>IFERROR(VLOOKUP(B5&amp;D12,'Pay Progression'!C:P,10,0),"")</f>
        <v/>
      </c>
      <c r="E16" s="49"/>
      <c r="F16" s="83" t="str">
        <f>IFERROR(IF(ISBLANK(VLOOKUP(B5&amp;D12,'Pay Progression'!C:P,11,0)),"",VLOOKUP(B5&amp;D12,'Pay Progression'!C:P,11,0)),"")</f>
        <v/>
      </c>
      <c r="G16" s="83"/>
      <c r="H16" s="83"/>
      <c r="I16" s="83"/>
      <c r="J16" s="83"/>
      <c r="K16" s="15"/>
      <c r="L16" s="15"/>
      <c r="M16" s="15"/>
      <c r="N16" s="15"/>
      <c r="O16" s="15"/>
      <c r="P16" s="15"/>
      <c r="Q16" s="15"/>
      <c r="R16" s="15"/>
      <c r="S16" s="15"/>
      <c r="T16" s="15"/>
      <c r="U16" s="15"/>
      <c r="V16" s="15"/>
      <c r="W16" s="15"/>
      <c r="X16" s="15"/>
      <c r="Y16" s="15"/>
      <c r="Z16" s="15"/>
    </row>
    <row r="17" spans="1:26" ht="41.95" customHeight="1" x14ac:dyDescent="0.3">
      <c r="A17" s="15"/>
      <c r="B17" s="48" t="s">
        <v>51</v>
      </c>
      <c r="C17" s="49"/>
      <c r="D17" s="48" t="str">
        <f>IFERROR(VLOOKUP(B5&amp;D12,'Pay Progression'!C:P,12,0),"")</f>
        <v/>
      </c>
      <c r="E17" s="49"/>
      <c r="F17" s="83" t="str">
        <f>IFERROR(IF(ISBLANK(VLOOKUP(B5&amp;D12,'Pay Progression'!C:P,13,0)),"",VLOOKUP(B5&amp;D12,'Pay Progression'!C:P,13,0)),"")</f>
        <v/>
      </c>
      <c r="G17" s="83"/>
      <c r="H17" s="83"/>
      <c r="I17" s="83"/>
      <c r="J17" s="83"/>
      <c r="K17" s="15"/>
      <c r="L17" s="15"/>
      <c r="M17" s="15"/>
      <c r="N17" s="15"/>
      <c r="O17" s="15"/>
      <c r="P17" s="15"/>
      <c r="Q17" s="15"/>
      <c r="R17" s="15"/>
      <c r="S17" s="15"/>
      <c r="T17" s="15"/>
      <c r="U17" s="15"/>
      <c r="V17" s="15"/>
      <c r="W17" s="15"/>
      <c r="X17" s="15"/>
      <c r="Y17" s="15"/>
      <c r="Z17" s="15"/>
    </row>
    <row r="18" spans="1:26" ht="41.95" customHeight="1" x14ac:dyDescent="0.3">
      <c r="A18" s="15"/>
      <c r="B18" s="48" t="s">
        <v>52</v>
      </c>
      <c r="C18" s="49"/>
      <c r="D18" s="48" t="str">
        <f>IFERROR(VLOOKUP(B5&amp;D12,'Pay Progression'!C:P,14,0),"")</f>
        <v/>
      </c>
      <c r="E18" s="49"/>
      <c r="F18" s="83" t="str">
        <f>IFERROR(IF(ISBLANK(VLOOKUP(B5&amp;D12,'Pay Progression'!C:Q,15,0)),"",VLOOKUP(B5&amp;D12,'Pay Progression'!C:Q,15,0)),"")</f>
        <v/>
      </c>
      <c r="G18" s="83"/>
      <c r="H18" s="83"/>
      <c r="I18" s="83"/>
      <c r="J18" s="83"/>
      <c r="K18" s="15"/>
      <c r="L18" s="15"/>
      <c r="M18" s="15"/>
      <c r="N18" s="15"/>
      <c r="O18" s="15"/>
      <c r="P18" s="15"/>
      <c r="Q18" s="15"/>
      <c r="R18" s="15"/>
      <c r="S18" s="15"/>
      <c r="T18" s="15"/>
      <c r="U18" s="15"/>
      <c r="V18" s="15"/>
      <c r="W18" s="15"/>
      <c r="X18" s="15"/>
      <c r="Y18" s="15"/>
      <c r="Z18" s="15"/>
    </row>
    <row r="19" spans="1:26" ht="15.95" customHeight="1" x14ac:dyDescent="0.3">
      <c r="A19" s="15"/>
      <c r="B19" s="32"/>
      <c r="C19" s="32"/>
      <c r="D19" s="32"/>
      <c r="E19" s="32"/>
      <c r="F19" s="32"/>
      <c r="G19" s="32"/>
      <c r="H19" s="32"/>
      <c r="I19" s="32"/>
      <c r="J19" s="32"/>
      <c r="K19" s="15"/>
      <c r="L19" s="15"/>
      <c r="M19" s="15"/>
      <c r="N19" s="15"/>
      <c r="O19" s="15"/>
      <c r="P19" s="15"/>
      <c r="Q19" s="15"/>
      <c r="R19" s="15"/>
      <c r="S19" s="15"/>
      <c r="T19" s="15"/>
      <c r="U19" s="15"/>
      <c r="V19" s="15"/>
      <c r="W19" s="15"/>
      <c r="X19" s="15"/>
      <c r="Y19" s="15"/>
      <c r="Z19" s="15"/>
    </row>
    <row r="20" spans="1:26" ht="15.95" customHeight="1" x14ac:dyDescent="0.3">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95" customHeight="1" x14ac:dyDescent="0.3">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5.95" customHeight="1" x14ac:dyDescent="0.3">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5.95" customHeight="1" x14ac:dyDescent="0.3">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3">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3">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4.4" customHeight="1" x14ac:dyDescent="0.3">
      <c r="A26" s="15"/>
      <c r="B26" s="15"/>
      <c r="C26" s="16"/>
      <c r="D26" s="16"/>
      <c r="E26" s="16"/>
      <c r="F26" s="16"/>
      <c r="G26" s="16"/>
      <c r="H26" s="16"/>
      <c r="I26" s="16"/>
      <c r="J26" s="16"/>
      <c r="K26" s="16"/>
      <c r="L26" s="16"/>
      <c r="M26" s="16"/>
      <c r="N26" s="16"/>
      <c r="O26" s="16"/>
      <c r="P26" s="16"/>
      <c r="Q26" s="16"/>
      <c r="R26" s="16"/>
      <c r="S26" s="16"/>
      <c r="T26" s="16"/>
      <c r="U26" s="15"/>
      <c r="V26" s="15"/>
      <c r="W26" s="15"/>
      <c r="X26" s="15"/>
      <c r="Y26" s="15"/>
      <c r="Z26" s="15"/>
    </row>
    <row r="27" spans="1:26" x14ac:dyDescent="0.3">
      <c r="A27" s="15"/>
      <c r="B27" s="15"/>
      <c r="C27" s="16"/>
      <c r="D27" s="16"/>
      <c r="E27" s="16"/>
      <c r="F27" s="16"/>
      <c r="G27" s="16"/>
      <c r="H27" s="16"/>
      <c r="I27" s="16"/>
      <c r="J27" s="16"/>
      <c r="K27" s="16"/>
      <c r="L27" s="16"/>
      <c r="M27" s="16"/>
      <c r="N27" s="16"/>
      <c r="O27" s="16"/>
      <c r="P27" s="16"/>
      <c r="Q27" s="16"/>
      <c r="R27" s="16"/>
      <c r="S27" s="16"/>
      <c r="T27" s="16"/>
      <c r="U27" s="15"/>
      <c r="V27" s="15"/>
      <c r="W27" s="15"/>
      <c r="X27" s="15"/>
      <c r="Y27" s="15"/>
      <c r="Z27" s="15"/>
    </row>
    <row r="28" spans="1:26" x14ac:dyDescent="0.3">
      <c r="A28" s="15"/>
      <c r="B28" s="15"/>
      <c r="C28" s="16"/>
      <c r="D28" s="16"/>
      <c r="E28" s="16"/>
      <c r="F28" s="16"/>
      <c r="G28" s="16"/>
      <c r="H28" s="16"/>
      <c r="I28" s="16"/>
      <c r="J28" s="16"/>
      <c r="K28" s="16"/>
      <c r="L28" s="16"/>
      <c r="M28" s="16"/>
      <c r="N28" s="16"/>
      <c r="O28" s="16"/>
      <c r="P28" s="16"/>
      <c r="Q28" s="16"/>
      <c r="R28" s="16"/>
      <c r="S28" s="16"/>
      <c r="T28" s="16"/>
      <c r="U28" s="15"/>
      <c r="V28" s="15"/>
      <c r="W28" s="15"/>
      <c r="X28" s="15"/>
      <c r="Y28" s="15"/>
      <c r="Z28" s="15"/>
    </row>
    <row r="29" spans="1:26" x14ac:dyDescent="0.3">
      <c r="A29" s="15"/>
      <c r="B29" s="15"/>
      <c r="C29" s="16"/>
      <c r="D29" s="16"/>
      <c r="E29" s="16"/>
      <c r="F29" s="16"/>
      <c r="G29" s="16"/>
      <c r="H29" s="16"/>
      <c r="I29" s="16"/>
      <c r="J29" s="16"/>
      <c r="K29" s="16"/>
      <c r="L29" s="16"/>
      <c r="M29" s="16"/>
      <c r="N29" s="16"/>
      <c r="O29" s="16"/>
      <c r="P29" s="16"/>
      <c r="Q29" s="16"/>
      <c r="R29" s="16"/>
      <c r="S29" s="16"/>
      <c r="T29" s="16"/>
      <c r="U29" s="15"/>
      <c r="V29" s="15"/>
      <c r="W29" s="15"/>
      <c r="X29" s="15"/>
      <c r="Y29" s="15"/>
      <c r="Z29" s="15"/>
    </row>
    <row r="30" spans="1:26" x14ac:dyDescent="0.3">
      <c r="A30" s="15"/>
      <c r="B30" s="15"/>
      <c r="C30" s="16"/>
      <c r="D30" s="16"/>
      <c r="E30" s="16"/>
      <c r="F30" s="16"/>
      <c r="G30" s="16"/>
      <c r="H30" s="16"/>
      <c r="I30" s="16"/>
      <c r="J30" s="16"/>
      <c r="K30" s="16"/>
      <c r="L30" s="16"/>
      <c r="M30" s="16"/>
      <c r="N30" s="16"/>
      <c r="O30" s="16"/>
      <c r="P30" s="16"/>
      <c r="Q30" s="16"/>
      <c r="R30" s="16"/>
      <c r="S30" s="16"/>
      <c r="T30" s="16"/>
      <c r="U30" s="15"/>
      <c r="V30" s="15"/>
      <c r="W30" s="15"/>
      <c r="X30" s="15"/>
      <c r="Y30" s="15"/>
      <c r="Z30" s="15"/>
    </row>
    <row r="31" spans="1:26" x14ac:dyDescent="0.3">
      <c r="A31" s="15"/>
      <c r="B31" s="15"/>
      <c r="C31" s="16"/>
      <c r="D31" s="16"/>
      <c r="E31" s="16"/>
      <c r="F31" s="16"/>
      <c r="G31" s="16"/>
      <c r="H31" s="16"/>
      <c r="I31" s="16"/>
      <c r="J31" s="16"/>
      <c r="K31" s="16"/>
      <c r="L31" s="16"/>
      <c r="M31" s="16"/>
      <c r="N31" s="16"/>
      <c r="O31" s="16"/>
      <c r="P31" s="16"/>
      <c r="Q31" s="16"/>
      <c r="R31" s="16"/>
      <c r="S31" s="16"/>
      <c r="T31" s="16"/>
      <c r="U31" s="15"/>
      <c r="V31" s="15"/>
      <c r="W31" s="15"/>
      <c r="X31" s="15"/>
      <c r="Y31" s="15"/>
      <c r="Z31" s="15"/>
    </row>
    <row r="32" spans="1:26" x14ac:dyDescent="0.3">
      <c r="A32" s="15"/>
      <c r="B32" s="15"/>
      <c r="C32" s="16"/>
      <c r="D32" s="16"/>
      <c r="E32" s="16"/>
      <c r="F32" s="16"/>
      <c r="G32" s="16"/>
      <c r="H32" s="16"/>
      <c r="I32" s="16"/>
      <c r="J32" s="16"/>
      <c r="K32" s="16"/>
      <c r="L32" s="16"/>
      <c r="M32" s="16"/>
      <c r="N32" s="16"/>
      <c r="O32" s="16"/>
      <c r="P32" s="16"/>
      <c r="Q32" s="16"/>
      <c r="R32" s="16"/>
      <c r="S32" s="16"/>
      <c r="T32" s="16"/>
      <c r="U32" s="15"/>
      <c r="V32" s="15"/>
      <c r="W32" s="15"/>
      <c r="X32" s="15"/>
      <c r="Y32" s="15"/>
      <c r="Z32" s="15"/>
    </row>
    <row r="33" spans="1:26" x14ac:dyDescent="0.3">
      <c r="A33" s="15"/>
      <c r="B33" s="15"/>
      <c r="C33" s="16"/>
      <c r="D33" s="16"/>
      <c r="E33" s="16"/>
      <c r="F33" s="16"/>
      <c r="G33" s="16"/>
      <c r="H33" s="16"/>
      <c r="I33" s="16"/>
      <c r="J33" s="16"/>
      <c r="K33" s="16"/>
      <c r="L33" s="16"/>
      <c r="M33" s="16"/>
      <c r="N33" s="16"/>
      <c r="O33" s="16"/>
      <c r="P33" s="16"/>
      <c r="Q33" s="16"/>
      <c r="R33" s="16"/>
      <c r="S33" s="16"/>
      <c r="T33" s="16"/>
      <c r="U33" s="15"/>
      <c r="V33" s="15"/>
      <c r="W33" s="15"/>
      <c r="X33" s="15"/>
      <c r="Y33" s="15"/>
      <c r="Z33" s="15"/>
    </row>
    <row r="34" spans="1:26" x14ac:dyDescent="0.3">
      <c r="A34" s="15"/>
      <c r="B34" s="15"/>
      <c r="C34" s="16"/>
      <c r="D34" s="16"/>
      <c r="E34" s="16"/>
      <c r="F34" s="16"/>
      <c r="G34" s="16"/>
      <c r="H34" s="16"/>
      <c r="I34" s="16"/>
      <c r="J34" s="16"/>
      <c r="K34" s="16"/>
      <c r="L34" s="16"/>
      <c r="M34" s="16"/>
      <c r="N34" s="16"/>
      <c r="O34" s="16"/>
      <c r="P34" s="16"/>
      <c r="Q34" s="16"/>
      <c r="R34" s="16"/>
      <c r="S34" s="16"/>
      <c r="T34" s="16"/>
      <c r="U34" s="15"/>
      <c r="V34" s="15"/>
      <c r="W34" s="15"/>
      <c r="X34" s="15"/>
      <c r="Y34" s="15"/>
      <c r="Z34" s="15"/>
    </row>
    <row r="35" spans="1:26"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3">
      <c r="B45" s="15"/>
      <c r="C45" s="15"/>
      <c r="D45" s="15"/>
      <c r="E45" s="15"/>
      <c r="F45" s="15"/>
      <c r="G45" s="15"/>
    </row>
    <row r="46" spans="1:26" x14ac:dyDescent="0.3">
      <c r="B46" s="15"/>
      <c r="C46" s="15"/>
      <c r="D46" s="15"/>
      <c r="E46" s="15"/>
      <c r="F46" s="15"/>
      <c r="G46" s="15"/>
    </row>
    <row r="47" spans="1:26" x14ac:dyDescent="0.3">
      <c r="B47" s="15"/>
      <c r="C47" s="15"/>
      <c r="D47" s="15"/>
      <c r="E47" s="15"/>
      <c r="F47" s="15"/>
      <c r="G47" s="15"/>
    </row>
    <row r="48" spans="1:26" x14ac:dyDescent="0.3">
      <c r="B48" s="15"/>
      <c r="C48" s="15"/>
      <c r="D48" s="15"/>
      <c r="E48" s="15"/>
      <c r="F48" s="15"/>
      <c r="G48" s="15"/>
    </row>
    <row r="49" spans="2:7" x14ac:dyDescent="0.3">
      <c r="B49" s="15"/>
      <c r="C49" s="15"/>
      <c r="D49" s="15"/>
      <c r="E49" s="15"/>
      <c r="F49" s="15"/>
      <c r="G49" s="15"/>
    </row>
    <row r="50" spans="2:7" x14ac:dyDescent="0.3">
      <c r="B50" s="15"/>
      <c r="C50" s="15"/>
      <c r="D50" s="15"/>
      <c r="E50" s="15"/>
      <c r="F50" s="15"/>
      <c r="G50" s="15"/>
    </row>
    <row r="51" spans="2:7" x14ac:dyDescent="0.3">
      <c r="B51" s="15"/>
      <c r="C51" s="15"/>
      <c r="D51" s="15"/>
      <c r="E51" s="15"/>
      <c r="F51" s="15"/>
      <c r="G51" s="15"/>
    </row>
    <row r="52" spans="2:7" x14ac:dyDescent="0.3">
      <c r="B52" s="15"/>
      <c r="C52" s="15"/>
      <c r="D52" s="15"/>
      <c r="E52" s="15"/>
      <c r="F52" s="15"/>
      <c r="G52" s="15"/>
    </row>
    <row r="53" spans="2:7" x14ac:dyDescent="0.3">
      <c r="B53" s="15"/>
      <c r="C53" s="15"/>
      <c r="D53" s="15"/>
      <c r="E53" s="15"/>
      <c r="F53" s="15"/>
      <c r="G53" s="15"/>
    </row>
    <row r="54" spans="2:7" x14ac:dyDescent="0.3">
      <c r="B54" s="15"/>
      <c r="C54" s="15"/>
      <c r="D54" s="15"/>
      <c r="E54" s="15"/>
      <c r="F54" s="15"/>
      <c r="G54" s="15"/>
    </row>
    <row r="55" spans="2:7" x14ac:dyDescent="0.3">
      <c r="B55" s="15"/>
      <c r="C55" s="15"/>
      <c r="D55" s="15"/>
      <c r="E55" s="15"/>
      <c r="F55" s="15"/>
      <c r="G55" s="15"/>
    </row>
    <row r="56" spans="2:7" x14ac:dyDescent="0.3">
      <c r="B56" s="15"/>
      <c r="C56" s="15"/>
      <c r="D56" s="15"/>
      <c r="E56" s="15"/>
      <c r="F56" s="15"/>
      <c r="G56" s="15"/>
    </row>
    <row r="57" spans="2:7" x14ac:dyDescent="0.3">
      <c r="B57" s="15"/>
      <c r="C57" s="15"/>
      <c r="D57" s="15"/>
      <c r="E57" s="15"/>
      <c r="F57" s="15"/>
      <c r="G57" s="15"/>
    </row>
    <row r="58" spans="2:7" x14ac:dyDescent="0.3">
      <c r="B58" s="15"/>
      <c r="C58" s="15"/>
      <c r="D58" s="15"/>
      <c r="E58" s="15"/>
      <c r="F58" s="15"/>
      <c r="G58" s="15"/>
    </row>
    <row r="59" spans="2:7" x14ac:dyDescent="0.3">
      <c r="B59" s="15"/>
      <c r="C59" s="15"/>
      <c r="D59" s="15"/>
      <c r="E59" s="15"/>
      <c r="F59" s="15"/>
      <c r="G59" s="15"/>
    </row>
    <row r="60" spans="2:7" x14ac:dyDescent="0.3">
      <c r="B60" s="15"/>
      <c r="C60" s="15"/>
      <c r="D60" s="15"/>
      <c r="E60" s="15"/>
      <c r="F60" s="15"/>
      <c r="G60" s="15"/>
    </row>
    <row r="61" spans="2:7" x14ac:dyDescent="0.3">
      <c r="B61" s="15"/>
      <c r="C61" s="15"/>
      <c r="D61" s="15"/>
      <c r="E61" s="15"/>
      <c r="F61" s="15"/>
      <c r="G61" s="15"/>
    </row>
    <row r="62" spans="2:7" x14ac:dyDescent="0.3">
      <c r="B62" s="15"/>
      <c r="C62" s="15"/>
      <c r="D62" s="15"/>
      <c r="E62" s="15"/>
      <c r="F62" s="15"/>
      <c r="G62" s="15"/>
    </row>
    <row r="63" spans="2:7" x14ac:dyDescent="0.3">
      <c r="B63" s="15"/>
      <c r="C63" s="15"/>
      <c r="D63" s="15"/>
      <c r="E63" s="15"/>
      <c r="F63" s="15"/>
      <c r="G63" s="15"/>
    </row>
    <row r="64" spans="2:7" x14ac:dyDescent="0.3">
      <c r="B64" s="15"/>
      <c r="C64" s="15"/>
      <c r="D64" s="15"/>
      <c r="E64" s="15"/>
      <c r="F64" s="15"/>
      <c r="G64" s="15"/>
    </row>
    <row r="65" spans="2:7" x14ac:dyDescent="0.3">
      <c r="B65" s="15"/>
      <c r="C65" s="15"/>
      <c r="D65" s="15"/>
      <c r="E65" s="15"/>
      <c r="F65" s="15"/>
      <c r="G65" s="15"/>
    </row>
    <row r="66" spans="2:7" x14ac:dyDescent="0.3">
      <c r="B66" s="15"/>
      <c r="C66" s="15"/>
      <c r="D66" s="15"/>
      <c r="E66" s="15"/>
      <c r="F66" s="15"/>
      <c r="G66" s="15"/>
    </row>
    <row r="67" spans="2:7" x14ac:dyDescent="0.3">
      <c r="B67" s="15"/>
      <c r="C67" s="15"/>
      <c r="D67" s="15"/>
      <c r="E67" s="15"/>
      <c r="F67" s="15"/>
      <c r="G67" s="15"/>
    </row>
    <row r="68" spans="2:7" x14ac:dyDescent="0.3">
      <c r="B68" s="15"/>
      <c r="C68" s="15"/>
      <c r="D68" s="15"/>
      <c r="E68" s="15"/>
      <c r="F68" s="15"/>
      <c r="G68" s="15"/>
    </row>
    <row r="69" spans="2:7" x14ac:dyDescent="0.3">
      <c r="B69" s="15"/>
      <c r="C69" s="15"/>
      <c r="D69" s="15"/>
      <c r="E69" s="15"/>
      <c r="F69" s="15"/>
      <c r="G69" s="15"/>
    </row>
    <row r="70" spans="2:7" x14ac:dyDescent="0.3">
      <c r="B70" s="15"/>
      <c r="C70" s="15"/>
      <c r="D70" s="15"/>
      <c r="E70" s="15"/>
      <c r="F70" s="15"/>
      <c r="G70" s="15"/>
    </row>
    <row r="71" spans="2:7" x14ac:dyDescent="0.3">
      <c r="B71" s="15"/>
      <c r="C71" s="15"/>
      <c r="D71" s="15"/>
      <c r="E71" s="15"/>
      <c r="F71" s="15"/>
      <c r="G71" s="15"/>
    </row>
    <row r="72" spans="2:7" x14ac:dyDescent="0.3">
      <c r="B72" s="15"/>
      <c r="C72" s="15"/>
      <c r="D72" s="15"/>
      <c r="E72" s="15"/>
      <c r="F72" s="15"/>
      <c r="G72" s="15"/>
    </row>
    <row r="73" spans="2:7" x14ac:dyDescent="0.3">
      <c r="B73" s="15"/>
      <c r="C73" s="15"/>
      <c r="D73" s="15"/>
      <c r="E73" s="15"/>
      <c r="F73" s="15"/>
      <c r="G73" s="15"/>
    </row>
    <row r="74" spans="2:7" x14ac:dyDescent="0.3">
      <c r="B74" s="15"/>
      <c r="C74" s="15"/>
      <c r="D74" s="15"/>
      <c r="E74" s="15"/>
      <c r="F74" s="15"/>
      <c r="G74" s="15"/>
    </row>
    <row r="75" spans="2:7" x14ac:dyDescent="0.3">
      <c r="B75" s="15"/>
      <c r="C75" s="15"/>
      <c r="D75" s="15"/>
      <c r="E75" s="15"/>
      <c r="F75" s="15"/>
      <c r="G75" s="15"/>
    </row>
    <row r="76" spans="2:7" x14ac:dyDescent="0.3">
      <c r="B76" s="15"/>
      <c r="C76" s="15"/>
      <c r="D76" s="15"/>
      <c r="E76" s="15"/>
      <c r="F76" s="15"/>
      <c r="G76" s="15"/>
    </row>
    <row r="77" spans="2:7" x14ac:dyDescent="0.3">
      <c r="B77" s="15"/>
      <c r="C77" s="15"/>
      <c r="D77" s="15"/>
      <c r="E77" s="15"/>
      <c r="F77" s="15"/>
      <c r="G77" s="15"/>
    </row>
    <row r="78" spans="2:7" x14ac:dyDescent="0.3">
      <c r="B78" s="15"/>
      <c r="C78" s="15"/>
      <c r="D78" s="15"/>
      <c r="E78" s="15"/>
      <c r="F78" s="15"/>
      <c r="G78" s="15"/>
    </row>
    <row r="79" spans="2:7" x14ac:dyDescent="0.3">
      <c r="B79" s="15"/>
      <c r="C79" s="15"/>
      <c r="D79" s="15"/>
      <c r="E79" s="15"/>
      <c r="F79" s="15"/>
      <c r="G79" s="15"/>
    </row>
  </sheetData>
  <sheetProtection algorithmName="SHA-512" hashValue="oOrP3IrhmavJpZzRTjC5URnopFA7vNUVRNGl7+J/xCAejBchzgXHkmoT4Cz+KKpLQ14CQP9+klFwp56UMe2Pdw==" saltValue="OD2eRxSd9U+of479EOj9kA==" spinCount="100000" sheet="1" objects="1" scenarios="1"/>
  <mergeCells count="9">
    <mergeCell ref="B2:J2"/>
    <mergeCell ref="F16:J16"/>
    <mergeCell ref="F17:J17"/>
    <mergeCell ref="F18:J18"/>
    <mergeCell ref="F13:J13"/>
    <mergeCell ref="B10:J10"/>
    <mergeCell ref="F14:J14"/>
    <mergeCell ref="F12:J12"/>
    <mergeCell ref="F15:J15"/>
  </mergeCells>
  <conditionalFormatting sqref="B14:B18 D14:D18">
    <cfRule type="expression" dxfId="7" priority="50">
      <formula>$D13="Top"</formula>
    </cfRule>
  </conditionalFormatting>
  <conditionalFormatting sqref="B10:J10">
    <cfRule type="expression" dxfId="6" priority="1">
      <formula>$J$5=0</formula>
    </cfRule>
    <cfRule type="expression" dxfId="5" priority="51">
      <formula>$J$5=""</formula>
    </cfRule>
    <cfRule type="expression" dxfId="4" priority="52">
      <formula>$J$5&gt;0.1</formula>
    </cfRule>
  </conditionalFormatting>
  <conditionalFormatting sqref="B13:J18">
    <cfRule type="expression" dxfId="3" priority="45">
      <formula>$D12="Spot Point"</formula>
    </cfRule>
    <cfRule type="expression" dxfId="2" priority="46">
      <formula>$D12="Top"</formula>
    </cfRule>
  </conditionalFormatting>
  <conditionalFormatting sqref="D12">
    <cfRule type="expression" dxfId="1" priority="55">
      <formula>$F8="Spot Point"</formula>
    </cfRule>
    <cfRule type="expression" dxfId="0" priority="56">
      <formula>$F8="Top"</formula>
    </cfRule>
  </conditionalFormatting>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7A592A-0C29-4C23-AB67-1188A65F9008}">
          <x14:formula1>
            <xm:f>Payscales!$B$5:$B$22</xm:f>
          </x14:formula1>
          <xm:sqref>B9</xm:sqref>
        </x14:dataValidation>
        <x14:dataValidation type="list" allowBlank="1" showInputMessage="1" showErrorMessage="1" xr:uid="{072711C4-F6CC-4555-A336-04F043538CCE}">
          <x14:formula1>
            <xm:f>Payscales!$B$5:$B$17</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A87C-8733-4BB2-A1D7-69125ED08F57}">
  <dimension ref="B3:AM47"/>
  <sheetViews>
    <sheetView topLeftCell="S1" workbookViewId="0">
      <selection activeCell="Z26" sqref="Z26"/>
    </sheetView>
  </sheetViews>
  <sheetFormatPr defaultRowHeight="14.4" x14ac:dyDescent="0.3"/>
  <cols>
    <col min="4" max="8" width="11.09765625" bestFit="1" customWidth="1"/>
    <col min="9" max="9" width="8.59765625" bestFit="1" customWidth="1"/>
    <col min="11" max="11" width="11.8984375" bestFit="1" customWidth="1"/>
    <col min="14" max="14" width="10.09765625" bestFit="1" customWidth="1"/>
    <col min="15" max="21" width="9.8984375" customWidth="1"/>
    <col min="33" max="33" width="9.3984375" customWidth="1"/>
    <col min="34" max="34" width="10" customWidth="1"/>
    <col min="35" max="35" width="3.8984375" customWidth="1"/>
    <col min="36" max="36" width="5.3984375" customWidth="1"/>
    <col min="37" max="37" width="10.09765625" customWidth="1"/>
    <col min="38" max="38" width="9.3984375" customWidth="1"/>
  </cols>
  <sheetData>
    <row r="3" spans="2:39" ht="14.95" thickBot="1" x14ac:dyDescent="0.35">
      <c r="D3" s="2" t="s">
        <v>24</v>
      </c>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2:39" ht="57.6" x14ac:dyDescent="0.3">
      <c r="B4" s="3"/>
      <c r="C4" s="3"/>
      <c r="D4" s="4" t="s">
        <v>19</v>
      </c>
      <c r="E4" s="3" t="s">
        <v>29</v>
      </c>
      <c r="F4" s="3" t="s">
        <v>22</v>
      </c>
      <c r="G4" s="3" t="s">
        <v>23</v>
      </c>
      <c r="H4" s="3" t="s">
        <v>30</v>
      </c>
      <c r="I4" s="3" t="s">
        <v>20</v>
      </c>
      <c r="K4" t="s">
        <v>109</v>
      </c>
      <c r="M4" s="15"/>
      <c r="N4" s="25" t="s">
        <v>169</v>
      </c>
      <c r="O4" s="26" t="s">
        <v>21</v>
      </c>
      <c r="P4" s="24" t="s">
        <v>134</v>
      </c>
      <c r="Q4" s="27" t="s">
        <v>53</v>
      </c>
      <c r="R4" s="27" t="s">
        <v>22</v>
      </c>
      <c r="S4" s="27" t="s">
        <v>23</v>
      </c>
      <c r="T4" s="24" t="s">
        <v>135</v>
      </c>
      <c r="U4" s="28" t="s">
        <v>20</v>
      </c>
      <c r="V4" s="15">
        <v>1</v>
      </c>
      <c r="W4" s="25" t="s">
        <v>169</v>
      </c>
      <c r="X4" s="26" t="s">
        <v>21</v>
      </c>
      <c r="Y4" s="24" t="s">
        <v>134</v>
      </c>
      <c r="Z4" s="27" t="s">
        <v>53</v>
      </c>
      <c r="AA4" s="27" t="s">
        <v>22</v>
      </c>
      <c r="AB4" s="27" t="s">
        <v>23</v>
      </c>
      <c r="AC4" s="24" t="s">
        <v>135</v>
      </c>
      <c r="AD4" s="28" t="s">
        <v>20</v>
      </c>
      <c r="AE4" s="15">
        <v>1</v>
      </c>
      <c r="AF4" s="25" t="s">
        <v>169</v>
      </c>
      <c r="AG4" s="26" t="s">
        <v>21</v>
      </c>
      <c r="AH4" s="24" t="s">
        <v>134</v>
      </c>
      <c r="AI4" s="90" t="s">
        <v>53</v>
      </c>
      <c r="AJ4" s="91"/>
      <c r="AK4" s="24" t="s">
        <v>135</v>
      </c>
      <c r="AL4" s="28" t="s">
        <v>20</v>
      </c>
      <c r="AM4" s="15"/>
    </row>
    <row r="5" spans="2:39" x14ac:dyDescent="0.3">
      <c r="B5" t="s">
        <v>1</v>
      </c>
      <c r="C5" t="s">
        <v>31</v>
      </c>
      <c r="D5" s="21">
        <v>23337</v>
      </c>
      <c r="E5" s="1"/>
      <c r="F5" s="1"/>
      <c r="G5" s="1"/>
      <c r="H5" s="1"/>
      <c r="I5" s="22">
        <v>23337</v>
      </c>
      <c r="K5" s="6">
        <f>I5-D5</f>
        <v>0</v>
      </c>
      <c r="M5" s="15"/>
      <c r="N5" s="29" t="s">
        <v>31</v>
      </c>
      <c r="O5" s="33">
        <v>23337</v>
      </c>
      <c r="P5" s="34"/>
      <c r="Q5" s="34"/>
      <c r="R5" s="34" t="s">
        <v>168</v>
      </c>
      <c r="S5" s="34"/>
      <c r="T5" s="34"/>
      <c r="U5" s="35">
        <v>23337</v>
      </c>
      <c r="V5" s="15">
        <v>2</v>
      </c>
      <c r="W5" s="29" t="s">
        <v>31</v>
      </c>
      <c r="X5" s="33">
        <v>24513</v>
      </c>
      <c r="Y5" s="34"/>
      <c r="Z5" s="34"/>
      <c r="AA5" s="34" t="s">
        <v>168</v>
      </c>
      <c r="AB5" s="34"/>
      <c r="AC5" s="34"/>
      <c r="AD5" s="35">
        <v>24513</v>
      </c>
      <c r="AE5" s="15">
        <v>2</v>
      </c>
      <c r="AF5" s="29" t="s">
        <v>31</v>
      </c>
      <c r="AG5" s="34"/>
      <c r="AH5" s="34"/>
      <c r="AI5" s="50" t="s">
        <v>168</v>
      </c>
      <c r="AJ5" s="51"/>
      <c r="AK5" s="34"/>
      <c r="AL5" s="35">
        <v>23337</v>
      </c>
      <c r="AM5" s="15"/>
    </row>
    <row r="6" spans="2:39" x14ac:dyDescent="0.3">
      <c r="B6" t="s">
        <v>2</v>
      </c>
      <c r="C6" t="s">
        <v>32</v>
      </c>
      <c r="D6" s="21">
        <v>23338</v>
      </c>
      <c r="E6" s="1"/>
      <c r="F6" s="1"/>
      <c r="G6" s="1"/>
      <c r="H6" s="1"/>
      <c r="I6" s="22">
        <v>23921</v>
      </c>
      <c r="K6" s="6">
        <f t="shared" ref="K6:K22" si="0">I6-D6</f>
        <v>583</v>
      </c>
      <c r="M6" s="15"/>
      <c r="N6" s="29" t="s">
        <v>32</v>
      </c>
      <c r="O6" s="33">
        <v>23921</v>
      </c>
      <c r="P6" s="34"/>
      <c r="Q6" s="34"/>
      <c r="R6" s="34"/>
      <c r="S6" s="34"/>
      <c r="T6" s="34"/>
      <c r="U6" s="35">
        <v>23921</v>
      </c>
      <c r="V6" s="15">
        <v>3</v>
      </c>
      <c r="W6" s="29" t="s">
        <v>32</v>
      </c>
      <c r="X6" s="33">
        <v>25126</v>
      </c>
      <c r="Y6" s="34"/>
      <c r="Z6" s="34"/>
      <c r="AA6" s="34"/>
      <c r="AB6" s="34"/>
      <c r="AC6" s="34"/>
      <c r="AD6" s="35">
        <v>25126</v>
      </c>
      <c r="AE6" s="15">
        <v>3</v>
      </c>
      <c r="AF6" s="29" t="s">
        <v>32</v>
      </c>
      <c r="AG6" s="34"/>
      <c r="AH6" s="34"/>
      <c r="AI6" s="50"/>
      <c r="AJ6" s="51"/>
      <c r="AK6" s="34"/>
      <c r="AL6" s="35">
        <v>23921</v>
      </c>
      <c r="AM6" s="15"/>
    </row>
    <row r="7" spans="2:39" x14ac:dyDescent="0.3">
      <c r="B7" t="s">
        <v>3</v>
      </c>
      <c r="C7" t="s">
        <v>33</v>
      </c>
      <c r="D7" s="21">
        <v>24040</v>
      </c>
      <c r="E7" s="1"/>
      <c r="F7" s="1">
        <v>24520.959999999999</v>
      </c>
      <c r="G7" s="1"/>
      <c r="H7" s="1"/>
      <c r="I7" s="22">
        <v>25002</v>
      </c>
      <c r="K7" s="6">
        <f t="shared" si="0"/>
        <v>962</v>
      </c>
      <c r="M7" s="15"/>
      <c r="N7" s="29" t="s">
        <v>33</v>
      </c>
      <c r="O7" s="33">
        <v>24041</v>
      </c>
      <c r="P7" s="36">
        <v>24522</v>
      </c>
      <c r="Q7" s="34"/>
      <c r="R7" s="34"/>
      <c r="S7" s="34"/>
      <c r="T7" s="34"/>
      <c r="U7" s="35">
        <v>25002</v>
      </c>
      <c r="V7" s="15">
        <v>4</v>
      </c>
      <c r="W7" s="29" t="s">
        <v>33</v>
      </c>
      <c r="X7" s="33">
        <v>25252</v>
      </c>
      <c r="Y7" s="36">
        <v>25757</v>
      </c>
      <c r="Z7" s="34"/>
      <c r="AA7" s="34"/>
      <c r="AB7" s="34"/>
      <c r="AC7" s="34"/>
      <c r="AD7" s="35">
        <v>26262</v>
      </c>
      <c r="AE7" s="15">
        <v>4</v>
      </c>
      <c r="AF7" s="29" t="s">
        <v>33</v>
      </c>
      <c r="AG7" s="33">
        <v>24041</v>
      </c>
      <c r="AH7" s="36">
        <v>24522</v>
      </c>
      <c r="AI7" s="50"/>
      <c r="AJ7" s="51"/>
      <c r="AK7" s="34"/>
      <c r="AL7" s="35">
        <v>25002</v>
      </c>
      <c r="AM7" s="15"/>
    </row>
    <row r="8" spans="2:39" x14ac:dyDescent="0.3">
      <c r="B8" t="s">
        <v>4</v>
      </c>
      <c r="C8" t="s">
        <v>34</v>
      </c>
      <c r="D8" s="21">
        <v>25127</v>
      </c>
      <c r="E8" s="1"/>
      <c r="F8" s="1">
        <v>25754.94</v>
      </c>
      <c r="G8" s="1"/>
      <c r="H8" s="1"/>
      <c r="I8" s="22">
        <v>26383</v>
      </c>
      <c r="K8" s="6">
        <f t="shared" si="0"/>
        <v>1256</v>
      </c>
      <c r="M8" s="15"/>
      <c r="N8" s="29" t="s">
        <v>34</v>
      </c>
      <c r="O8" s="33">
        <v>25127</v>
      </c>
      <c r="P8" s="36">
        <v>25755</v>
      </c>
      <c r="Q8" s="34"/>
      <c r="R8" s="34"/>
      <c r="S8" s="34"/>
      <c r="T8" s="34"/>
      <c r="U8" s="35">
        <v>26383</v>
      </c>
      <c r="V8" s="15">
        <v>5</v>
      </c>
      <c r="W8" s="29" t="s">
        <v>34</v>
      </c>
      <c r="X8" s="33">
        <v>26393</v>
      </c>
      <c r="Y8" s="36">
        <v>27053</v>
      </c>
      <c r="Z8" s="34"/>
      <c r="AA8" s="34"/>
      <c r="AB8" s="34"/>
      <c r="AC8" s="34"/>
      <c r="AD8" s="35">
        <v>27713</v>
      </c>
      <c r="AE8" s="15">
        <v>5</v>
      </c>
      <c r="AF8" s="29" t="s">
        <v>34</v>
      </c>
      <c r="AG8" s="33">
        <v>25127</v>
      </c>
      <c r="AH8" s="36">
        <v>25755</v>
      </c>
      <c r="AI8" s="50"/>
      <c r="AJ8" s="51"/>
      <c r="AK8" s="34"/>
      <c r="AL8" s="35">
        <v>26383</v>
      </c>
      <c r="AM8" s="15"/>
    </row>
    <row r="9" spans="2:39" x14ac:dyDescent="0.3">
      <c r="B9" t="s">
        <v>5</v>
      </c>
      <c r="C9" t="s">
        <v>35</v>
      </c>
      <c r="D9" s="21">
        <v>26515</v>
      </c>
      <c r="E9" s="1"/>
      <c r="F9" s="1">
        <v>27682.66</v>
      </c>
      <c r="G9" s="1"/>
      <c r="H9" s="1"/>
      <c r="I9" s="22">
        <v>28850</v>
      </c>
      <c r="K9" s="6">
        <f t="shared" si="0"/>
        <v>2335</v>
      </c>
      <c r="M9" s="15"/>
      <c r="N9" s="29" t="s">
        <v>35</v>
      </c>
      <c r="O9" s="33">
        <v>26755</v>
      </c>
      <c r="P9" s="36">
        <v>27803</v>
      </c>
      <c r="Q9" s="34"/>
      <c r="R9" s="34"/>
      <c r="S9" s="34"/>
      <c r="T9" s="34"/>
      <c r="U9" s="35">
        <v>28850</v>
      </c>
      <c r="V9" s="15">
        <v>6</v>
      </c>
      <c r="W9" s="29" t="s">
        <v>35</v>
      </c>
      <c r="X9" s="33">
        <v>27852</v>
      </c>
      <c r="Y9" s="36">
        <v>28784</v>
      </c>
      <c r="Z9" s="34"/>
      <c r="AA9" s="34"/>
      <c r="AB9" s="34"/>
      <c r="AC9" s="34"/>
      <c r="AD9" s="35">
        <v>29715.5</v>
      </c>
      <c r="AE9" s="15">
        <v>6</v>
      </c>
      <c r="AF9" s="29" t="s">
        <v>35</v>
      </c>
      <c r="AG9" s="33">
        <v>26755</v>
      </c>
      <c r="AH9" s="36">
        <v>27803</v>
      </c>
      <c r="AI9" s="50"/>
      <c r="AJ9" s="51"/>
      <c r="AK9" s="34"/>
      <c r="AL9" s="35">
        <v>28850</v>
      </c>
      <c r="AM9" s="15"/>
    </row>
    <row r="10" spans="2:39" x14ac:dyDescent="0.3">
      <c r="B10" t="s">
        <v>6</v>
      </c>
      <c r="C10" t="s">
        <v>36</v>
      </c>
      <c r="D10" s="21">
        <v>28995</v>
      </c>
      <c r="E10" s="1"/>
      <c r="F10" s="1">
        <v>30882.02</v>
      </c>
      <c r="G10" s="1"/>
      <c r="H10" s="1"/>
      <c r="I10" s="22">
        <v>32769</v>
      </c>
      <c r="K10" s="6">
        <f t="shared" si="0"/>
        <v>3774</v>
      </c>
      <c r="M10" s="15"/>
      <c r="N10" s="29" t="s">
        <v>36</v>
      </c>
      <c r="O10" s="33">
        <v>29519</v>
      </c>
      <c r="P10" s="36">
        <v>31144</v>
      </c>
      <c r="Q10" s="34"/>
      <c r="R10" s="34"/>
      <c r="S10" s="34"/>
      <c r="T10" s="34"/>
      <c r="U10" s="35">
        <v>32769</v>
      </c>
      <c r="V10" s="15">
        <v>7</v>
      </c>
      <c r="W10" s="29" t="s">
        <v>36</v>
      </c>
      <c r="X10" s="33">
        <v>30404</v>
      </c>
      <c r="Y10" s="36">
        <v>32078</v>
      </c>
      <c r="Z10" s="34"/>
      <c r="AA10" s="34"/>
      <c r="AB10" s="34"/>
      <c r="AC10" s="34"/>
      <c r="AD10" s="35">
        <v>33752</v>
      </c>
      <c r="AE10" s="15">
        <v>7</v>
      </c>
      <c r="AF10" s="29" t="s">
        <v>36</v>
      </c>
      <c r="AG10" s="33">
        <v>29519</v>
      </c>
      <c r="AH10" s="36">
        <v>31144</v>
      </c>
      <c r="AI10" s="50"/>
      <c r="AJ10" s="51"/>
      <c r="AK10" s="34"/>
      <c r="AL10" s="35">
        <v>32769</v>
      </c>
      <c r="AM10" s="15"/>
    </row>
    <row r="11" spans="2:39" x14ac:dyDescent="0.3">
      <c r="B11" t="s">
        <v>7</v>
      </c>
      <c r="C11" t="s">
        <v>37</v>
      </c>
      <c r="D11" s="21">
        <v>32933</v>
      </c>
      <c r="E11" s="1">
        <v>33997.1</v>
      </c>
      <c r="F11" s="1">
        <v>35060.85</v>
      </c>
      <c r="G11" s="1"/>
      <c r="H11" s="1">
        <v>36124.6</v>
      </c>
      <c r="I11" s="22">
        <v>37188</v>
      </c>
      <c r="K11" s="6">
        <f t="shared" si="0"/>
        <v>4255</v>
      </c>
      <c r="M11" s="15"/>
      <c r="N11" s="29" t="s">
        <v>37</v>
      </c>
      <c r="O11" s="33">
        <v>33418</v>
      </c>
      <c r="P11" s="36">
        <v>34361</v>
      </c>
      <c r="Q11" s="36">
        <v>35303</v>
      </c>
      <c r="R11" s="34"/>
      <c r="S11" s="34"/>
      <c r="T11" s="36">
        <v>36246</v>
      </c>
      <c r="U11" s="35">
        <v>37188</v>
      </c>
      <c r="V11" s="15">
        <v>8</v>
      </c>
      <c r="W11" s="29" t="s">
        <v>37</v>
      </c>
      <c r="X11" s="33">
        <v>34421</v>
      </c>
      <c r="Y11" s="36">
        <v>35392</v>
      </c>
      <c r="Z11" s="36">
        <v>36363</v>
      </c>
      <c r="AA11" s="34"/>
      <c r="AB11" s="34"/>
      <c r="AC11" s="36">
        <v>37334</v>
      </c>
      <c r="AD11" s="35">
        <v>38304</v>
      </c>
      <c r="AE11" s="15">
        <v>8</v>
      </c>
      <c r="AF11" s="29" t="s">
        <v>37</v>
      </c>
      <c r="AG11" s="33">
        <v>33418</v>
      </c>
      <c r="AH11" s="36">
        <v>34361</v>
      </c>
      <c r="AI11" s="86">
        <v>35303</v>
      </c>
      <c r="AJ11" s="87"/>
      <c r="AK11" s="36">
        <v>36246</v>
      </c>
      <c r="AL11" s="35">
        <v>37188</v>
      </c>
      <c r="AM11" s="15"/>
    </row>
    <row r="12" spans="2:39" x14ac:dyDescent="0.3">
      <c r="B12" t="s">
        <v>8</v>
      </c>
      <c r="C12" t="s">
        <v>38</v>
      </c>
      <c r="D12" s="21">
        <v>37374</v>
      </c>
      <c r="E12" s="1">
        <v>38928.639999999999</v>
      </c>
      <c r="F12" s="1">
        <v>40482.97</v>
      </c>
      <c r="G12" s="1"/>
      <c r="H12" s="1">
        <v>42037.31</v>
      </c>
      <c r="I12" s="22">
        <v>43592</v>
      </c>
      <c r="K12" s="6">
        <f t="shared" si="0"/>
        <v>6218</v>
      </c>
      <c r="M12" s="15"/>
      <c r="N12" s="29" t="s">
        <v>38</v>
      </c>
      <c r="O12" s="33">
        <v>38208</v>
      </c>
      <c r="P12" s="36">
        <v>39554</v>
      </c>
      <c r="Q12" s="36">
        <v>40900</v>
      </c>
      <c r="R12" s="34"/>
      <c r="S12" s="34"/>
      <c r="T12" s="36">
        <v>42246</v>
      </c>
      <c r="U12" s="35">
        <v>43592</v>
      </c>
      <c r="V12" s="15">
        <v>9</v>
      </c>
      <c r="W12" s="29" t="s">
        <v>38</v>
      </c>
      <c r="X12" s="33">
        <v>39355</v>
      </c>
      <c r="Y12" s="36">
        <v>40742</v>
      </c>
      <c r="Z12" s="36">
        <v>42128</v>
      </c>
      <c r="AA12" s="34"/>
      <c r="AB12" s="34"/>
      <c r="AC12" s="36">
        <v>43514</v>
      </c>
      <c r="AD12" s="35">
        <v>44900</v>
      </c>
      <c r="AE12" s="15">
        <v>9</v>
      </c>
      <c r="AF12" s="29" t="s">
        <v>38</v>
      </c>
      <c r="AG12" s="33">
        <v>38208</v>
      </c>
      <c r="AH12" s="36">
        <v>39554</v>
      </c>
      <c r="AI12" s="86">
        <v>40900</v>
      </c>
      <c r="AJ12" s="87"/>
      <c r="AK12" s="36">
        <v>42246</v>
      </c>
      <c r="AL12" s="35">
        <v>43592</v>
      </c>
      <c r="AM12" s="15"/>
    </row>
    <row r="13" spans="2:39" x14ac:dyDescent="0.3">
      <c r="B13" t="s">
        <v>9</v>
      </c>
      <c r="C13" t="s">
        <v>39</v>
      </c>
      <c r="D13" s="21">
        <v>43810</v>
      </c>
      <c r="E13" s="1">
        <v>45354.41</v>
      </c>
      <c r="F13" s="1">
        <v>46899.21</v>
      </c>
      <c r="G13" s="1"/>
      <c r="H13" s="1">
        <v>48444.01</v>
      </c>
      <c r="I13" s="22">
        <v>49989</v>
      </c>
      <c r="K13" s="6">
        <f t="shared" si="0"/>
        <v>6179</v>
      </c>
      <c r="M13" s="15"/>
      <c r="N13" s="29" t="s">
        <v>39</v>
      </c>
      <c r="O13" s="33">
        <v>44341</v>
      </c>
      <c r="P13" s="36">
        <v>45753</v>
      </c>
      <c r="Q13" s="36">
        <v>47165</v>
      </c>
      <c r="R13" s="34"/>
      <c r="S13" s="34"/>
      <c r="T13" s="36">
        <v>48577</v>
      </c>
      <c r="U13" s="35">
        <v>49989</v>
      </c>
      <c r="V13" s="15">
        <v>10</v>
      </c>
      <c r="W13" s="29" t="s">
        <v>39</v>
      </c>
      <c r="X13" s="33">
        <v>45672</v>
      </c>
      <c r="Y13" s="36">
        <v>47127</v>
      </c>
      <c r="Z13" s="36">
        <v>48581</v>
      </c>
      <c r="AA13" s="34"/>
      <c r="AB13" s="34"/>
      <c r="AC13" s="36">
        <v>50035</v>
      </c>
      <c r="AD13" s="35">
        <v>51489</v>
      </c>
      <c r="AE13" s="15">
        <v>10</v>
      </c>
      <c r="AF13" s="29" t="s">
        <v>39</v>
      </c>
      <c r="AG13" s="33">
        <v>44341</v>
      </c>
      <c r="AH13" s="36">
        <v>45753</v>
      </c>
      <c r="AI13" s="86">
        <v>47165</v>
      </c>
      <c r="AJ13" s="87"/>
      <c r="AK13" s="36">
        <v>48577</v>
      </c>
      <c r="AL13" s="35">
        <v>49989</v>
      </c>
      <c r="AM13" s="15"/>
    </row>
    <row r="14" spans="2:39" x14ac:dyDescent="0.3">
      <c r="B14" t="s">
        <v>10</v>
      </c>
      <c r="C14" t="s">
        <v>40</v>
      </c>
      <c r="D14" s="21">
        <v>50239</v>
      </c>
      <c r="E14" s="1">
        <v>52302.678777908339</v>
      </c>
      <c r="F14" s="1">
        <v>54365.678777908339</v>
      </c>
      <c r="G14" s="1"/>
      <c r="H14" s="1">
        <v>56428.678777908339</v>
      </c>
      <c r="I14" s="22">
        <v>58491</v>
      </c>
      <c r="K14" s="6">
        <f>I14-D14</f>
        <v>8252</v>
      </c>
      <c r="M14" s="15"/>
      <c r="N14" s="29" t="s">
        <v>40</v>
      </c>
      <c r="O14" s="33">
        <v>51180</v>
      </c>
      <c r="P14" s="36">
        <v>53008</v>
      </c>
      <c r="Q14" s="36">
        <v>54836</v>
      </c>
      <c r="R14" s="34"/>
      <c r="S14" s="34"/>
      <c r="T14" s="36">
        <v>56664</v>
      </c>
      <c r="U14" s="35">
        <v>58491</v>
      </c>
      <c r="V14" s="15">
        <v>11</v>
      </c>
      <c r="W14" s="29" t="s">
        <v>40</v>
      </c>
      <c r="X14" s="33">
        <v>52716</v>
      </c>
      <c r="Y14" s="36">
        <v>54599</v>
      </c>
      <c r="Z14" s="36">
        <v>56481</v>
      </c>
      <c r="AA14" s="34"/>
      <c r="AB14" s="34"/>
      <c r="AC14" s="36">
        <v>58364</v>
      </c>
      <c r="AD14" s="35">
        <v>60246</v>
      </c>
      <c r="AE14" s="15">
        <v>11</v>
      </c>
      <c r="AF14" s="29" t="s">
        <v>40</v>
      </c>
      <c r="AG14" s="33">
        <v>51180</v>
      </c>
      <c r="AH14" s="36">
        <v>53008</v>
      </c>
      <c r="AI14" s="86">
        <v>54836</v>
      </c>
      <c r="AJ14" s="87"/>
      <c r="AK14" s="36">
        <v>56664</v>
      </c>
      <c r="AL14" s="35">
        <v>58491</v>
      </c>
      <c r="AM14" s="15"/>
    </row>
    <row r="15" spans="2:39" x14ac:dyDescent="0.3">
      <c r="B15" t="s">
        <v>11</v>
      </c>
      <c r="C15" t="s">
        <v>41</v>
      </c>
      <c r="D15" s="21">
        <v>58784</v>
      </c>
      <c r="E15" s="1">
        <v>60458.550787309046</v>
      </c>
      <c r="F15" s="1">
        <v>62132.550787309046</v>
      </c>
      <c r="G15" s="1"/>
      <c r="H15" s="1">
        <v>63806.550787309046</v>
      </c>
      <c r="I15" s="22">
        <v>65480</v>
      </c>
      <c r="K15" s="6">
        <f t="shared" si="0"/>
        <v>6696</v>
      </c>
      <c r="M15" s="15"/>
      <c r="N15" s="29" t="s">
        <v>41</v>
      </c>
      <c r="O15" s="33">
        <v>59030</v>
      </c>
      <c r="P15" s="36">
        <v>60643</v>
      </c>
      <c r="Q15" s="36">
        <v>62255</v>
      </c>
      <c r="R15" s="34"/>
      <c r="S15" s="34"/>
      <c r="T15" s="36">
        <v>63868</v>
      </c>
      <c r="U15" s="35">
        <v>65480</v>
      </c>
      <c r="V15" s="15">
        <v>12</v>
      </c>
      <c r="W15" s="29" t="s">
        <v>41</v>
      </c>
      <c r="X15" s="33">
        <v>60800</v>
      </c>
      <c r="Y15" s="36">
        <v>62461</v>
      </c>
      <c r="Z15" s="36">
        <v>64122</v>
      </c>
      <c r="AA15" s="34"/>
      <c r="AB15" s="34"/>
      <c r="AC15" s="36">
        <v>65783</v>
      </c>
      <c r="AD15" s="35">
        <v>67444</v>
      </c>
      <c r="AE15" s="15">
        <v>12</v>
      </c>
      <c r="AF15" s="29" t="s">
        <v>41</v>
      </c>
      <c r="AG15" s="33">
        <v>59030</v>
      </c>
      <c r="AH15" s="36">
        <v>60643</v>
      </c>
      <c r="AI15" s="86">
        <v>62255</v>
      </c>
      <c r="AJ15" s="87"/>
      <c r="AK15" s="36">
        <v>63868</v>
      </c>
      <c r="AL15" s="35">
        <v>65480</v>
      </c>
      <c r="AM15" s="15"/>
    </row>
    <row r="16" spans="2:39" x14ac:dyDescent="0.3">
      <c r="B16" t="s">
        <v>12</v>
      </c>
      <c r="C16" t="s">
        <v>42</v>
      </c>
      <c r="D16" s="21">
        <v>65807</v>
      </c>
      <c r="E16" s="1">
        <v>67870.428695652168</v>
      </c>
      <c r="F16" s="1">
        <v>69933.178695652168</v>
      </c>
      <c r="G16" s="1"/>
      <c r="H16" s="1">
        <v>71995.928695652168</v>
      </c>
      <c r="I16" s="22">
        <v>74058</v>
      </c>
      <c r="K16" s="6">
        <f t="shared" si="0"/>
        <v>8251</v>
      </c>
      <c r="M16" s="15"/>
      <c r="N16" s="29" t="s">
        <v>42</v>
      </c>
      <c r="O16" s="33">
        <v>66306</v>
      </c>
      <c r="P16" s="36">
        <v>68244</v>
      </c>
      <c r="Q16" s="36">
        <v>70182</v>
      </c>
      <c r="R16" s="34"/>
      <c r="S16" s="34"/>
      <c r="T16" s="36">
        <v>72120</v>
      </c>
      <c r="U16" s="35">
        <v>74058</v>
      </c>
      <c r="V16" s="15">
        <v>13</v>
      </c>
      <c r="W16" s="29" t="s">
        <v>42</v>
      </c>
      <c r="X16" s="33">
        <v>68295</v>
      </c>
      <c r="Y16" s="36">
        <v>70292</v>
      </c>
      <c r="Z16" s="36">
        <v>72288</v>
      </c>
      <c r="AA16" s="34"/>
      <c r="AB16" s="34"/>
      <c r="AC16" s="36">
        <v>74284</v>
      </c>
      <c r="AD16" s="35">
        <v>76280</v>
      </c>
      <c r="AE16" s="15">
        <v>13</v>
      </c>
      <c r="AF16" s="29" t="s">
        <v>42</v>
      </c>
      <c r="AG16" s="33">
        <v>66306</v>
      </c>
      <c r="AH16" s="36">
        <v>68244</v>
      </c>
      <c r="AI16" s="86">
        <v>70182</v>
      </c>
      <c r="AJ16" s="87"/>
      <c r="AK16" s="36">
        <v>72120</v>
      </c>
      <c r="AL16" s="35">
        <v>74058</v>
      </c>
      <c r="AM16" s="15"/>
    </row>
    <row r="17" spans="2:39" ht="14.95" thickBot="1" x14ac:dyDescent="0.35">
      <c r="B17" t="s">
        <v>13</v>
      </c>
      <c r="C17" t="s">
        <v>43</v>
      </c>
      <c r="D17" s="21">
        <v>74428</v>
      </c>
      <c r="E17" s="1">
        <v>76850.79689776733</v>
      </c>
      <c r="F17" s="1">
        <v>79272.79689776733</v>
      </c>
      <c r="G17" s="1"/>
      <c r="H17" s="1">
        <v>81694.79689776733</v>
      </c>
      <c r="I17" s="22">
        <v>84116</v>
      </c>
      <c r="K17" s="6">
        <f t="shared" si="0"/>
        <v>9688</v>
      </c>
      <c r="M17" s="15"/>
      <c r="N17" s="29" t="s">
        <v>43</v>
      </c>
      <c r="O17" s="33">
        <v>75096</v>
      </c>
      <c r="P17" s="36">
        <v>77351</v>
      </c>
      <c r="Q17" s="36">
        <v>79606</v>
      </c>
      <c r="R17" s="34"/>
      <c r="S17" s="34"/>
      <c r="T17" s="36">
        <v>81861</v>
      </c>
      <c r="U17" s="35">
        <v>84116</v>
      </c>
      <c r="V17" s="15">
        <v>14</v>
      </c>
      <c r="W17" s="29" t="s">
        <v>43</v>
      </c>
      <c r="X17" s="33">
        <v>77348</v>
      </c>
      <c r="Y17" s="36">
        <v>79671</v>
      </c>
      <c r="Z17" s="36">
        <v>81994</v>
      </c>
      <c r="AA17" s="34"/>
      <c r="AB17" s="34"/>
      <c r="AC17" s="36">
        <v>84317</v>
      </c>
      <c r="AD17" s="35">
        <v>86639</v>
      </c>
      <c r="AE17" s="15">
        <v>14</v>
      </c>
      <c r="AF17" s="30" t="s">
        <v>43</v>
      </c>
      <c r="AG17" s="37">
        <v>75096</v>
      </c>
      <c r="AH17" s="38">
        <v>77351</v>
      </c>
      <c r="AI17" s="88">
        <v>79606</v>
      </c>
      <c r="AJ17" s="89"/>
      <c r="AK17" s="38">
        <v>81861</v>
      </c>
      <c r="AL17" s="39">
        <v>84116</v>
      </c>
      <c r="AM17" s="15"/>
    </row>
    <row r="18" spans="2:39" ht="43.2" x14ac:dyDescent="0.3">
      <c r="B18" t="s">
        <v>14</v>
      </c>
      <c r="C18" t="s">
        <v>44</v>
      </c>
      <c r="D18" s="21">
        <v>84537</v>
      </c>
      <c r="E18" s="1">
        <v>88134.85</v>
      </c>
      <c r="F18" s="1">
        <v>91732.88</v>
      </c>
      <c r="G18" s="1">
        <v>98928.92</v>
      </c>
      <c r="H18" s="1">
        <v>102526.94</v>
      </c>
      <c r="I18" s="22">
        <v>106125</v>
      </c>
      <c r="K18" s="6">
        <f t="shared" si="0"/>
        <v>21588</v>
      </c>
      <c r="M18" s="15"/>
      <c r="N18" s="29" t="s">
        <v>44</v>
      </c>
      <c r="O18" s="33">
        <v>86970</v>
      </c>
      <c r="P18" s="36">
        <v>90163</v>
      </c>
      <c r="Q18" s="34"/>
      <c r="R18" s="36">
        <v>93355</v>
      </c>
      <c r="S18" s="36">
        <v>99740</v>
      </c>
      <c r="T18" s="36">
        <v>102933</v>
      </c>
      <c r="U18" s="35">
        <v>106125</v>
      </c>
      <c r="V18" s="15">
        <v>15</v>
      </c>
      <c r="W18" s="29" t="s">
        <v>44</v>
      </c>
      <c r="X18" s="33">
        <v>89579</v>
      </c>
      <c r="Y18" s="36">
        <v>92868</v>
      </c>
      <c r="Z18" s="34"/>
      <c r="AA18" s="36">
        <v>96156</v>
      </c>
      <c r="AB18" s="36">
        <v>102732</v>
      </c>
      <c r="AC18" s="36">
        <v>106021</v>
      </c>
      <c r="AD18" s="35">
        <v>109309</v>
      </c>
      <c r="AE18" s="15">
        <v>15</v>
      </c>
      <c r="AF18" s="56"/>
      <c r="AG18" s="57"/>
      <c r="AH18" s="58"/>
      <c r="AI18" s="68" t="s">
        <v>22</v>
      </c>
      <c r="AJ18" s="69" t="s">
        <v>23</v>
      </c>
      <c r="AK18" s="57"/>
      <c r="AL18" s="59"/>
      <c r="AM18" s="15"/>
    </row>
    <row r="19" spans="2:39" x14ac:dyDescent="0.3">
      <c r="B19" t="s">
        <v>15</v>
      </c>
      <c r="C19" t="s">
        <v>45</v>
      </c>
      <c r="D19" s="21">
        <v>105542</v>
      </c>
      <c r="E19" s="1">
        <v>108870.77</v>
      </c>
      <c r="F19" s="1">
        <v>112199.29</v>
      </c>
      <c r="G19" s="1">
        <v>118856.34</v>
      </c>
      <c r="H19" s="1">
        <v>122184.86</v>
      </c>
      <c r="I19" s="22">
        <v>125513</v>
      </c>
      <c r="K19" s="6">
        <f t="shared" si="0"/>
        <v>19971</v>
      </c>
      <c r="M19" s="15"/>
      <c r="N19" s="29" t="s">
        <v>45</v>
      </c>
      <c r="O19" s="33">
        <v>106656</v>
      </c>
      <c r="P19" s="36">
        <v>109840</v>
      </c>
      <c r="Q19" s="34"/>
      <c r="R19" s="36">
        <v>113023</v>
      </c>
      <c r="S19" s="36">
        <v>119390</v>
      </c>
      <c r="T19" s="36">
        <v>122574</v>
      </c>
      <c r="U19" s="35">
        <v>125757</v>
      </c>
      <c r="V19" s="15">
        <v>16</v>
      </c>
      <c r="W19" s="29" t="s">
        <v>45</v>
      </c>
      <c r="X19" s="33">
        <v>109856</v>
      </c>
      <c r="Y19" s="36">
        <v>113135</v>
      </c>
      <c r="Z19" s="34"/>
      <c r="AA19" s="36">
        <v>116414</v>
      </c>
      <c r="AB19" s="36">
        <v>122972</v>
      </c>
      <c r="AC19" s="36">
        <v>126251</v>
      </c>
      <c r="AD19" s="35">
        <v>129530</v>
      </c>
      <c r="AE19" s="15">
        <v>16</v>
      </c>
      <c r="AF19" s="60" t="s">
        <v>44</v>
      </c>
      <c r="AG19" s="61">
        <v>86970</v>
      </c>
      <c r="AH19" s="62">
        <v>90163</v>
      </c>
      <c r="AI19" s="62">
        <v>93355</v>
      </c>
      <c r="AJ19" s="62">
        <v>99740</v>
      </c>
      <c r="AK19" s="62">
        <v>102933</v>
      </c>
      <c r="AL19" s="63">
        <v>106125</v>
      </c>
      <c r="AM19" s="15"/>
    </row>
    <row r="20" spans="2:39" x14ac:dyDescent="0.3">
      <c r="B20" t="s">
        <v>16</v>
      </c>
      <c r="C20" t="s">
        <v>46</v>
      </c>
      <c r="D20" s="21">
        <v>132142</v>
      </c>
      <c r="E20" s="1">
        <v>136306.35999999999</v>
      </c>
      <c r="F20" s="1">
        <v>140470.60999999999</v>
      </c>
      <c r="G20" s="1">
        <v>148799.10999999999</v>
      </c>
      <c r="H20" s="1">
        <v>152963.35999999999</v>
      </c>
      <c r="I20" s="22">
        <v>157128</v>
      </c>
      <c r="K20" s="6">
        <f t="shared" si="0"/>
        <v>24986</v>
      </c>
      <c r="M20" s="15"/>
      <c r="N20" s="29" t="s">
        <v>46</v>
      </c>
      <c r="O20" s="33">
        <v>132853</v>
      </c>
      <c r="P20" s="36">
        <v>136899</v>
      </c>
      <c r="Q20" s="34"/>
      <c r="R20" s="36">
        <v>140945</v>
      </c>
      <c r="S20" s="36">
        <v>149036</v>
      </c>
      <c r="T20" s="36">
        <v>153082</v>
      </c>
      <c r="U20" s="35">
        <v>157128</v>
      </c>
      <c r="V20" s="15">
        <v>17</v>
      </c>
      <c r="W20" s="29" t="s">
        <v>46</v>
      </c>
      <c r="X20" s="33">
        <v>136839</v>
      </c>
      <c r="Y20" s="36">
        <v>141006</v>
      </c>
      <c r="Z20" s="34"/>
      <c r="AA20" s="36">
        <v>145173</v>
      </c>
      <c r="AB20" s="36">
        <v>153508</v>
      </c>
      <c r="AC20" s="36">
        <v>157675</v>
      </c>
      <c r="AD20" s="35">
        <v>161842</v>
      </c>
      <c r="AE20" s="15">
        <v>17</v>
      </c>
      <c r="AF20" s="60" t="s">
        <v>45</v>
      </c>
      <c r="AG20" s="61">
        <v>106656</v>
      </c>
      <c r="AH20" s="62">
        <v>109840</v>
      </c>
      <c r="AI20" s="62">
        <v>113023</v>
      </c>
      <c r="AJ20" s="62">
        <v>119390</v>
      </c>
      <c r="AK20" s="62">
        <v>122574</v>
      </c>
      <c r="AL20" s="63">
        <v>125757</v>
      </c>
      <c r="AM20" s="15"/>
    </row>
    <row r="21" spans="2:39" x14ac:dyDescent="0.3">
      <c r="B21" t="s">
        <v>17</v>
      </c>
      <c r="C21" t="s">
        <v>47</v>
      </c>
      <c r="D21" s="21">
        <v>158928</v>
      </c>
      <c r="E21" s="1">
        <v>166440.01</v>
      </c>
      <c r="F21" s="1">
        <v>173952.01</v>
      </c>
      <c r="G21" s="1">
        <v>188976</v>
      </c>
      <c r="H21" s="1">
        <v>196488</v>
      </c>
      <c r="I21" s="22">
        <v>204000</v>
      </c>
      <c r="K21" s="6">
        <f t="shared" si="0"/>
        <v>45072</v>
      </c>
      <c r="M21" s="15"/>
      <c r="N21" s="29" t="s">
        <v>47</v>
      </c>
      <c r="O21" s="33">
        <v>163322</v>
      </c>
      <c r="P21" s="36">
        <v>170102</v>
      </c>
      <c r="Q21" s="34"/>
      <c r="R21" s="36">
        <v>176881</v>
      </c>
      <c r="S21" s="36">
        <v>190441</v>
      </c>
      <c r="T21" s="36">
        <v>197221</v>
      </c>
      <c r="U21" s="35">
        <v>204000</v>
      </c>
      <c r="V21" s="15">
        <v>18</v>
      </c>
      <c r="W21" s="29" t="s">
        <v>47</v>
      </c>
      <c r="X21" s="33">
        <v>168222</v>
      </c>
      <c r="Y21" s="36">
        <v>175205</v>
      </c>
      <c r="Z21" s="34"/>
      <c r="AA21" s="36">
        <v>182188</v>
      </c>
      <c r="AB21" s="36">
        <v>196154</v>
      </c>
      <c r="AC21" s="36">
        <v>203137</v>
      </c>
      <c r="AD21" s="35">
        <v>210120</v>
      </c>
      <c r="AE21" s="15">
        <v>18</v>
      </c>
      <c r="AF21" s="60" t="s">
        <v>46</v>
      </c>
      <c r="AG21" s="61">
        <v>132853</v>
      </c>
      <c r="AH21" s="62">
        <v>136899</v>
      </c>
      <c r="AI21" s="62">
        <v>140945</v>
      </c>
      <c r="AJ21" s="62">
        <v>149036</v>
      </c>
      <c r="AK21" s="62">
        <v>153082</v>
      </c>
      <c r="AL21" s="63">
        <v>157128</v>
      </c>
      <c r="AM21" s="15"/>
    </row>
    <row r="22" spans="2:39" ht="14.95" thickBot="1" x14ac:dyDescent="0.35">
      <c r="B22" t="s">
        <v>18</v>
      </c>
      <c r="C22" t="s">
        <v>48</v>
      </c>
      <c r="D22" s="21">
        <v>216400</v>
      </c>
      <c r="E22" s="1">
        <v>220309.65</v>
      </c>
      <c r="F22" s="1">
        <v>224219.51</v>
      </c>
      <c r="G22" s="1">
        <v>232039.24</v>
      </c>
      <c r="H22" s="1">
        <v>235949.1</v>
      </c>
      <c r="I22" s="22">
        <v>239859</v>
      </c>
      <c r="K22" s="6">
        <f t="shared" si="0"/>
        <v>23459</v>
      </c>
      <c r="M22" s="15"/>
      <c r="N22" s="30" t="s">
        <v>48</v>
      </c>
      <c r="O22" s="37">
        <v>211192</v>
      </c>
      <c r="P22" s="38">
        <v>215970</v>
      </c>
      <c r="Q22" s="52"/>
      <c r="R22" s="38">
        <v>220748</v>
      </c>
      <c r="S22" s="38">
        <v>230303</v>
      </c>
      <c r="T22" s="38">
        <v>235081</v>
      </c>
      <c r="U22" s="39">
        <v>239859</v>
      </c>
      <c r="V22" s="15">
        <v>19</v>
      </c>
      <c r="W22" s="30" t="s">
        <v>48</v>
      </c>
      <c r="X22" s="37">
        <v>217528</v>
      </c>
      <c r="Y22" s="38">
        <v>222449</v>
      </c>
      <c r="Z22" s="52"/>
      <c r="AA22" s="38">
        <v>227370</v>
      </c>
      <c r="AB22" s="38">
        <v>237213</v>
      </c>
      <c r="AC22" s="38">
        <v>242134</v>
      </c>
      <c r="AD22" s="39">
        <v>247055</v>
      </c>
      <c r="AE22" s="15">
        <v>19</v>
      </c>
      <c r="AF22" s="60" t="s">
        <v>47</v>
      </c>
      <c r="AG22" s="61">
        <v>163322</v>
      </c>
      <c r="AH22" s="62">
        <v>170102</v>
      </c>
      <c r="AI22" s="62">
        <v>176881</v>
      </c>
      <c r="AJ22" s="62">
        <v>190441</v>
      </c>
      <c r="AK22" s="62">
        <v>197221</v>
      </c>
      <c r="AL22" s="63">
        <v>204000</v>
      </c>
      <c r="AM22" s="15"/>
    </row>
    <row r="23" spans="2:39" ht="14.95" thickBot="1" x14ac:dyDescent="0.35">
      <c r="M23" s="15"/>
      <c r="N23" s="15"/>
      <c r="O23" s="15"/>
      <c r="P23" s="15"/>
      <c r="Q23" s="15"/>
      <c r="R23" s="15"/>
      <c r="S23" s="15"/>
      <c r="T23" s="15"/>
      <c r="U23" s="15"/>
      <c r="V23" s="15"/>
      <c r="W23" s="15"/>
      <c r="X23" s="15"/>
      <c r="Y23" s="15"/>
      <c r="Z23" s="15"/>
      <c r="AA23" s="15"/>
      <c r="AB23" s="15"/>
      <c r="AC23" s="15"/>
      <c r="AD23" s="15"/>
      <c r="AE23" s="15"/>
      <c r="AF23" s="64" t="s">
        <v>48</v>
      </c>
      <c r="AG23" s="65">
        <v>211192</v>
      </c>
      <c r="AH23" s="66">
        <v>215970</v>
      </c>
      <c r="AI23" s="66">
        <v>220748</v>
      </c>
      <c r="AJ23" s="66">
        <v>230303</v>
      </c>
      <c r="AK23" s="66">
        <v>235081</v>
      </c>
      <c r="AL23" s="67">
        <v>239859</v>
      </c>
      <c r="AM23" s="15"/>
    </row>
    <row r="24" spans="2:39" x14ac:dyDescent="0.3">
      <c r="B24" s="31">
        <v>1</v>
      </c>
      <c r="C24" s="31">
        <v>2</v>
      </c>
      <c r="D24" s="31">
        <v>3</v>
      </c>
      <c r="E24" s="31">
        <v>4</v>
      </c>
      <c r="F24" s="31">
        <v>5</v>
      </c>
      <c r="G24" s="31">
        <v>6</v>
      </c>
      <c r="H24" s="31">
        <v>7</v>
      </c>
      <c r="I24" s="31">
        <v>8</v>
      </c>
      <c r="J24" s="31">
        <v>9</v>
      </c>
      <c r="K24" s="31">
        <v>10</v>
      </c>
      <c r="L24" s="31">
        <v>11</v>
      </c>
      <c r="M24" s="31">
        <v>12</v>
      </c>
      <c r="N24" s="31">
        <v>13</v>
      </c>
      <c r="O24" s="31">
        <v>14</v>
      </c>
      <c r="P24" s="31">
        <v>15</v>
      </c>
      <c r="Q24" s="31">
        <v>16</v>
      </c>
      <c r="R24" s="31">
        <v>17</v>
      </c>
      <c r="S24" s="31">
        <v>18</v>
      </c>
      <c r="T24" s="31">
        <v>19</v>
      </c>
      <c r="U24" s="31">
        <v>20</v>
      </c>
      <c r="V24" s="31">
        <v>21</v>
      </c>
      <c r="W24" s="31">
        <v>22</v>
      </c>
      <c r="X24" s="31">
        <v>23</v>
      </c>
      <c r="Y24" s="31">
        <v>24</v>
      </c>
      <c r="Z24" s="31">
        <v>25</v>
      </c>
      <c r="AA24" s="31">
        <v>26</v>
      </c>
      <c r="AB24" s="31">
        <v>27</v>
      </c>
      <c r="AC24" s="31">
        <v>28</v>
      </c>
      <c r="AD24" s="31">
        <v>29</v>
      </c>
      <c r="AF24" s="15"/>
      <c r="AG24" s="15"/>
      <c r="AH24" s="15"/>
      <c r="AI24" s="15"/>
      <c r="AJ24" s="15"/>
      <c r="AK24" s="15"/>
      <c r="AL24" s="15"/>
      <c r="AM24" s="15"/>
    </row>
    <row r="25" spans="2:39" x14ac:dyDescent="0.3">
      <c r="D25" s="6"/>
      <c r="E25" s="6"/>
      <c r="F25" s="6"/>
      <c r="G25" s="6"/>
      <c r="H25" s="6"/>
      <c r="I25" s="6"/>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2:39" x14ac:dyDescent="0.3">
      <c r="D26" s="6"/>
      <c r="E26" s="6"/>
      <c r="F26" s="6"/>
      <c r="G26" s="6"/>
      <c r="H26" s="6"/>
      <c r="I26" s="6"/>
      <c r="M26" s="15"/>
      <c r="V26" s="15"/>
      <c r="W26" s="15"/>
      <c r="X26" s="15"/>
      <c r="Y26" s="15"/>
      <c r="Z26" s="15"/>
      <c r="AA26" s="15"/>
      <c r="AB26" s="15"/>
      <c r="AC26" s="15"/>
      <c r="AD26" s="15"/>
      <c r="AE26" s="15"/>
    </row>
    <row r="27" spans="2:39" x14ac:dyDescent="0.3">
      <c r="D27" s="6"/>
      <c r="E27" s="6"/>
      <c r="F27" s="6"/>
      <c r="G27" s="6"/>
      <c r="H27" s="6"/>
      <c r="I27" s="6"/>
      <c r="M27" s="15"/>
      <c r="V27" s="15"/>
      <c r="W27" s="15"/>
      <c r="X27" s="15"/>
      <c r="Y27" s="15"/>
      <c r="Z27" s="15"/>
      <c r="AA27" s="15"/>
      <c r="AB27" s="15"/>
      <c r="AC27" s="15"/>
      <c r="AD27" s="15"/>
      <c r="AE27" s="15"/>
    </row>
    <row r="28" spans="2:39" x14ac:dyDescent="0.3">
      <c r="D28" s="6"/>
      <c r="E28" s="6"/>
      <c r="F28" s="6"/>
      <c r="G28" s="6"/>
      <c r="H28" s="6"/>
      <c r="I28" s="6"/>
      <c r="M28" s="15"/>
      <c r="V28" s="15"/>
      <c r="W28" s="15"/>
      <c r="X28" s="15"/>
      <c r="Y28" s="15"/>
      <c r="Z28" s="15"/>
      <c r="AA28" s="15"/>
      <c r="AB28" s="15"/>
      <c r="AC28" s="15"/>
      <c r="AD28" s="15"/>
      <c r="AE28" s="15"/>
    </row>
    <row r="29" spans="2:39" x14ac:dyDescent="0.3">
      <c r="D29" s="6"/>
      <c r="E29" s="6"/>
      <c r="F29" s="6"/>
      <c r="G29" s="6"/>
      <c r="H29" s="6"/>
      <c r="I29" s="6"/>
      <c r="M29" s="15"/>
      <c r="V29" s="15"/>
      <c r="W29" s="15"/>
      <c r="X29" s="15"/>
      <c r="Y29" s="15"/>
      <c r="Z29" s="15"/>
      <c r="AA29" s="15"/>
      <c r="AB29" s="15"/>
      <c r="AC29" s="15"/>
      <c r="AD29" s="15"/>
      <c r="AE29" s="15"/>
    </row>
    <row r="30" spans="2:39" x14ac:dyDescent="0.3">
      <c r="D30" s="6"/>
      <c r="E30" s="6"/>
      <c r="F30" s="6"/>
      <c r="G30" s="6"/>
      <c r="H30" s="6"/>
      <c r="I30" s="6"/>
      <c r="M30" s="15"/>
      <c r="V30" s="15"/>
      <c r="W30" s="15"/>
      <c r="X30" s="15"/>
      <c r="Y30" s="15"/>
      <c r="Z30" s="15"/>
      <c r="AA30" s="15"/>
      <c r="AB30" s="15"/>
      <c r="AC30" s="15"/>
      <c r="AD30" s="15"/>
      <c r="AE30" s="15"/>
    </row>
    <row r="31" spans="2:39" x14ac:dyDescent="0.3">
      <c r="D31" s="6"/>
      <c r="E31" s="6"/>
      <c r="F31" s="6"/>
      <c r="G31" s="6"/>
      <c r="H31" s="6"/>
      <c r="I31" s="6"/>
      <c r="M31" s="15"/>
      <c r="V31" s="15"/>
      <c r="W31" s="15"/>
      <c r="X31" s="15"/>
      <c r="Y31" s="15"/>
      <c r="Z31" s="15"/>
      <c r="AA31" s="15"/>
      <c r="AB31" s="15"/>
      <c r="AC31" s="15"/>
      <c r="AD31" s="15"/>
      <c r="AE31" s="15"/>
    </row>
    <row r="32" spans="2:39" x14ac:dyDescent="0.3">
      <c r="D32" s="6"/>
      <c r="E32" s="6"/>
      <c r="F32" s="6"/>
      <c r="G32" s="6"/>
      <c r="H32" s="6"/>
      <c r="I32" s="6"/>
      <c r="M32" s="15"/>
      <c r="V32" s="15"/>
      <c r="W32" s="15"/>
      <c r="X32" s="15"/>
      <c r="Y32" s="15"/>
      <c r="Z32" s="15"/>
      <c r="AA32" s="15"/>
      <c r="AB32" s="15"/>
      <c r="AC32" s="15"/>
      <c r="AD32" s="15"/>
      <c r="AE32" s="15"/>
    </row>
    <row r="33" spans="4:31" x14ac:dyDescent="0.3">
      <c r="D33" s="6"/>
      <c r="E33" s="6"/>
      <c r="F33" s="6"/>
      <c r="G33" s="6"/>
      <c r="H33" s="6"/>
      <c r="I33" s="6"/>
      <c r="M33" s="15"/>
      <c r="V33" s="15"/>
      <c r="W33" s="15"/>
      <c r="X33" s="15"/>
      <c r="Y33" s="15"/>
      <c r="Z33" s="15"/>
      <c r="AA33" s="15"/>
      <c r="AB33" s="15"/>
      <c r="AC33" s="15"/>
      <c r="AD33" s="15"/>
      <c r="AE33" s="15"/>
    </row>
    <row r="34" spans="4:31" x14ac:dyDescent="0.3">
      <c r="D34" s="6"/>
      <c r="E34" s="6"/>
      <c r="F34" s="6"/>
      <c r="G34" s="6"/>
      <c r="H34" s="6"/>
      <c r="I34" s="6"/>
      <c r="M34" s="15"/>
      <c r="V34" s="15"/>
      <c r="W34" s="15"/>
      <c r="X34" s="15"/>
      <c r="Y34" s="15"/>
      <c r="Z34" s="15"/>
      <c r="AA34" s="15"/>
      <c r="AB34" s="15"/>
      <c r="AC34" s="15"/>
      <c r="AD34" s="15"/>
      <c r="AE34" s="15"/>
    </row>
    <row r="35" spans="4:31" x14ac:dyDescent="0.3">
      <c r="D35" s="6"/>
      <c r="E35" s="6"/>
      <c r="F35" s="6"/>
      <c r="G35" s="6"/>
      <c r="H35" s="6"/>
      <c r="I35" s="6"/>
      <c r="M35" s="15"/>
      <c r="V35" s="15"/>
      <c r="W35" s="15"/>
      <c r="X35" s="15"/>
      <c r="Y35" s="15"/>
      <c r="Z35" s="15"/>
      <c r="AA35" s="15"/>
      <c r="AB35" s="15"/>
      <c r="AC35" s="15"/>
      <c r="AD35" s="15"/>
      <c r="AE35" s="15"/>
    </row>
    <row r="36" spans="4:31" x14ac:dyDescent="0.3">
      <c r="D36" s="6"/>
      <c r="E36" s="6"/>
      <c r="F36" s="6"/>
      <c r="G36" s="6"/>
      <c r="H36" s="6"/>
      <c r="I36" s="6"/>
      <c r="M36" s="15"/>
      <c r="V36" s="15"/>
      <c r="W36" s="15"/>
      <c r="X36" s="15"/>
      <c r="Y36" s="15"/>
      <c r="Z36" s="15"/>
      <c r="AA36" s="15"/>
      <c r="AB36" s="15"/>
      <c r="AC36" s="15"/>
      <c r="AD36" s="15"/>
      <c r="AE36" s="15"/>
    </row>
    <row r="37" spans="4:31" x14ac:dyDescent="0.3">
      <c r="D37" s="6"/>
      <c r="E37" s="6"/>
      <c r="F37" s="6"/>
      <c r="G37" s="6"/>
      <c r="H37" s="6"/>
      <c r="I37" s="6"/>
      <c r="M37" s="15"/>
      <c r="V37" s="15"/>
      <c r="W37" s="15"/>
      <c r="X37" s="15"/>
      <c r="Y37" s="15"/>
      <c r="Z37" s="15"/>
      <c r="AA37" s="15"/>
      <c r="AB37" s="15"/>
      <c r="AC37" s="15"/>
      <c r="AD37" s="15"/>
      <c r="AE37" s="15"/>
    </row>
    <row r="38" spans="4:31" x14ac:dyDescent="0.3">
      <c r="D38" s="6"/>
      <c r="E38" s="6"/>
      <c r="F38" s="6"/>
      <c r="G38" s="6"/>
      <c r="H38" s="6"/>
      <c r="I38" s="6"/>
      <c r="M38" s="15"/>
      <c r="V38" s="15"/>
      <c r="W38" s="15"/>
      <c r="X38" s="15"/>
      <c r="Y38" s="15"/>
      <c r="Z38" s="15"/>
      <c r="AA38" s="15"/>
      <c r="AB38" s="15"/>
      <c r="AC38" s="15"/>
      <c r="AD38" s="15"/>
      <c r="AE38" s="15"/>
    </row>
    <row r="39" spans="4:31" x14ac:dyDescent="0.3">
      <c r="D39" s="6"/>
      <c r="E39" s="6"/>
      <c r="F39" s="6"/>
      <c r="G39" s="6"/>
      <c r="H39" s="6"/>
      <c r="I39" s="6"/>
      <c r="M39" s="15"/>
      <c r="V39" s="15"/>
      <c r="W39" s="15"/>
      <c r="X39" s="15"/>
      <c r="Y39" s="15"/>
      <c r="Z39" s="15"/>
      <c r="AA39" s="15"/>
      <c r="AB39" s="15"/>
      <c r="AC39" s="15"/>
      <c r="AD39" s="15"/>
      <c r="AE39" s="15"/>
    </row>
    <row r="40" spans="4:31" x14ac:dyDescent="0.3">
      <c r="D40" s="6"/>
      <c r="E40" s="6"/>
      <c r="F40" s="6"/>
      <c r="G40" s="6"/>
      <c r="H40" s="6"/>
      <c r="I40" s="6"/>
      <c r="M40" s="15"/>
      <c r="V40" s="15"/>
      <c r="W40" s="15"/>
      <c r="X40" s="15"/>
      <c r="Y40" s="15"/>
      <c r="Z40" s="15"/>
      <c r="AA40" s="15"/>
      <c r="AB40" s="15"/>
      <c r="AC40" s="15"/>
      <c r="AD40" s="15"/>
      <c r="AE40" s="15"/>
    </row>
    <row r="41" spans="4:31" x14ac:dyDescent="0.3">
      <c r="M41" s="15"/>
      <c r="V41" s="15"/>
      <c r="W41" s="15"/>
      <c r="X41" s="15"/>
      <c r="Y41" s="15"/>
      <c r="Z41" s="15"/>
      <c r="AA41" s="15"/>
      <c r="AB41" s="15"/>
      <c r="AC41" s="15"/>
      <c r="AD41" s="15"/>
      <c r="AE41" s="15"/>
    </row>
    <row r="42" spans="4:31" x14ac:dyDescent="0.3">
      <c r="M42" s="15"/>
      <c r="V42" s="15"/>
      <c r="W42" s="15"/>
      <c r="X42" s="15"/>
      <c r="Y42" s="15"/>
      <c r="Z42" s="15"/>
      <c r="AA42" s="15"/>
      <c r="AB42" s="15"/>
      <c r="AC42" s="15"/>
      <c r="AD42" s="15"/>
      <c r="AE42" s="15"/>
    </row>
    <row r="43" spans="4:31" x14ac:dyDescent="0.3">
      <c r="M43" s="15"/>
      <c r="V43" s="15"/>
      <c r="W43" s="15"/>
      <c r="X43" s="15"/>
      <c r="Y43" s="15"/>
      <c r="Z43" s="15"/>
      <c r="AA43" s="15"/>
      <c r="AB43" s="15"/>
      <c r="AC43" s="15"/>
      <c r="AD43" s="15"/>
      <c r="AE43" s="15"/>
    </row>
    <row r="44" spans="4:31" x14ac:dyDescent="0.3">
      <c r="M44" s="15"/>
      <c r="V44" s="15"/>
      <c r="W44" s="15"/>
      <c r="X44" s="15"/>
      <c r="Y44" s="15"/>
      <c r="Z44" s="15"/>
      <c r="AA44" s="15"/>
      <c r="AB44" s="15"/>
      <c r="AC44" s="15"/>
      <c r="AD44" s="15"/>
      <c r="AE44" s="15"/>
    </row>
    <row r="45" spans="4:31" x14ac:dyDescent="0.3">
      <c r="M45" s="15"/>
      <c r="V45" s="15"/>
      <c r="W45" s="15"/>
      <c r="X45" s="15"/>
      <c r="Y45" s="15"/>
      <c r="Z45" s="15"/>
      <c r="AA45" s="15"/>
      <c r="AB45" s="15"/>
      <c r="AC45" s="15"/>
      <c r="AD45" s="15"/>
      <c r="AE45" s="15"/>
    </row>
    <row r="46" spans="4:31" x14ac:dyDescent="0.3">
      <c r="M46" s="15"/>
      <c r="N46" s="15"/>
      <c r="O46" s="15"/>
      <c r="P46" s="15"/>
      <c r="Q46" s="15"/>
      <c r="R46" s="15"/>
      <c r="S46" s="15"/>
      <c r="T46" s="15"/>
      <c r="U46" s="15"/>
      <c r="V46" s="15"/>
      <c r="W46" s="15"/>
      <c r="X46" s="15"/>
      <c r="Y46" s="15"/>
      <c r="Z46" s="15"/>
      <c r="AA46" s="15"/>
      <c r="AB46" s="15"/>
      <c r="AC46" s="15"/>
      <c r="AD46" s="15"/>
      <c r="AE46" s="15"/>
    </row>
    <row r="47" spans="4:31" x14ac:dyDescent="0.3">
      <c r="M47" s="15"/>
      <c r="N47" s="15"/>
      <c r="O47" s="15"/>
      <c r="P47" s="15"/>
      <c r="Q47" s="15"/>
      <c r="R47" s="15"/>
      <c r="S47" s="15"/>
      <c r="T47" s="15"/>
      <c r="U47" s="15"/>
      <c r="V47" s="15"/>
      <c r="W47" s="15"/>
      <c r="X47" s="15"/>
      <c r="Y47" s="15"/>
      <c r="Z47" s="15"/>
      <c r="AA47" s="15"/>
      <c r="AB47" s="15"/>
      <c r="AC47" s="15"/>
      <c r="AD47" s="15"/>
      <c r="AE47" s="15"/>
    </row>
  </sheetData>
  <mergeCells count="8">
    <mergeCell ref="AI15:AJ15"/>
    <mergeCell ref="AI16:AJ16"/>
    <mergeCell ref="AI17:AJ17"/>
    <mergeCell ref="AI4:AJ4"/>
    <mergeCell ref="AI11:AJ11"/>
    <mergeCell ref="AI12:AJ12"/>
    <mergeCell ref="AI13:AJ13"/>
    <mergeCell ref="AI14:AJ14"/>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E697-4190-4043-A206-FB0FE14F29BF}">
  <dimension ref="B3:Y82"/>
  <sheetViews>
    <sheetView workbookViewId="0">
      <selection activeCell="G8" sqref="G8"/>
    </sheetView>
  </sheetViews>
  <sheetFormatPr defaultRowHeight="14.4" x14ac:dyDescent="0.3"/>
  <cols>
    <col min="3" max="3" width="30" customWidth="1"/>
    <col min="4" max="4" width="25.69921875" bestFit="1" customWidth="1"/>
    <col min="5" max="5" width="25.69921875" customWidth="1"/>
    <col min="7" max="7" width="38.09765625" customWidth="1"/>
    <col min="20" max="20" width="7.59765625" customWidth="1"/>
  </cols>
  <sheetData>
    <row r="3" spans="2:25" x14ac:dyDescent="0.3">
      <c r="B3" s="11" t="s">
        <v>54</v>
      </c>
      <c r="C3" s="11"/>
      <c r="D3" s="12" t="s">
        <v>25</v>
      </c>
      <c r="E3" s="11"/>
      <c r="F3" s="11" t="s">
        <v>26</v>
      </c>
      <c r="G3" s="11"/>
      <c r="H3" s="11" t="s">
        <v>27</v>
      </c>
      <c r="I3" s="11"/>
      <c r="J3" s="11" t="s">
        <v>28</v>
      </c>
      <c r="K3" s="11"/>
      <c r="L3" s="11" t="s">
        <v>50</v>
      </c>
      <c r="M3" s="11"/>
      <c r="N3" s="11" t="s">
        <v>51</v>
      </c>
      <c r="O3" s="11"/>
      <c r="P3" s="11" t="s">
        <v>52</v>
      </c>
      <c r="Q3" s="11"/>
      <c r="S3" s="17" t="s">
        <v>110</v>
      </c>
      <c r="T3" s="17" t="s">
        <v>111</v>
      </c>
      <c r="U3" s="17" t="s">
        <v>112</v>
      </c>
      <c r="V3" s="17" t="s">
        <v>113</v>
      </c>
      <c r="W3" s="17" t="s">
        <v>114</v>
      </c>
      <c r="X3" s="17" t="s">
        <v>115</v>
      </c>
      <c r="Y3" s="17" t="s">
        <v>116</v>
      </c>
    </row>
    <row r="4" spans="2:25" x14ac:dyDescent="0.3">
      <c r="B4" s="10" t="s">
        <v>1</v>
      </c>
      <c r="C4" s="10" t="s">
        <v>143</v>
      </c>
      <c r="D4" s="13" t="s">
        <v>97</v>
      </c>
      <c r="E4" s="8" t="s">
        <v>141</v>
      </c>
      <c r="F4" s="9" t="s">
        <v>97</v>
      </c>
      <c r="G4" s="9"/>
      <c r="H4" s="9" t="s">
        <v>97</v>
      </c>
      <c r="I4" s="9"/>
      <c r="J4" s="9" t="s">
        <v>97</v>
      </c>
      <c r="K4" s="9"/>
      <c r="L4" s="9" t="s">
        <v>97</v>
      </c>
      <c r="M4" s="9"/>
      <c r="N4" s="9" t="s">
        <v>97</v>
      </c>
      <c r="O4" s="9"/>
      <c r="P4" s="9" t="s">
        <v>97</v>
      </c>
      <c r="Q4" s="9"/>
      <c r="S4" s="18">
        <v>1</v>
      </c>
      <c r="T4" s="18">
        <v>1</v>
      </c>
      <c r="U4" s="18">
        <v>1</v>
      </c>
      <c r="V4" s="18">
        <v>1</v>
      </c>
      <c r="W4" s="18">
        <v>1</v>
      </c>
      <c r="X4" s="18">
        <v>1</v>
      </c>
      <c r="Y4" s="18">
        <v>1</v>
      </c>
    </row>
    <row r="5" spans="2:25" x14ac:dyDescent="0.3">
      <c r="B5" s="7" t="s">
        <v>2</v>
      </c>
      <c r="C5" s="7" t="s">
        <v>142</v>
      </c>
      <c r="D5" s="13" t="s">
        <v>97</v>
      </c>
      <c r="E5" s="8" t="s">
        <v>140</v>
      </c>
      <c r="F5" s="8" t="s">
        <v>97</v>
      </c>
      <c r="G5" s="8"/>
      <c r="H5" s="8" t="s">
        <v>97</v>
      </c>
      <c r="I5" s="8"/>
      <c r="J5" s="8" t="s">
        <v>97</v>
      </c>
      <c r="K5" s="8"/>
      <c r="L5" s="8" t="s">
        <v>97</v>
      </c>
      <c r="M5" s="8"/>
      <c r="N5" s="8" t="s">
        <v>97</v>
      </c>
      <c r="O5" s="8"/>
      <c r="P5" s="8" t="s">
        <v>97</v>
      </c>
      <c r="Q5" s="8"/>
      <c r="S5" s="18">
        <v>1</v>
      </c>
      <c r="T5" s="18">
        <v>1</v>
      </c>
      <c r="U5" s="18">
        <v>1</v>
      </c>
      <c r="V5" s="18">
        <v>1</v>
      </c>
      <c r="W5" s="18">
        <v>1</v>
      </c>
      <c r="X5" s="18">
        <v>1</v>
      </c>
      <c r="Y5" s="18">
        <v>1</v>
      </c>
    </row>
    <row r="6" spans="2:25" x14ac:dyDescent="0.3">
      <c r="B6" s="93" t="s">
        <v>3</v>
      </c>
      <c r="C6" s="10" t="s">
        <v>55</v>
      </c>
      <c r="D6" s="2" t="s">
        <v>21</v>
      </c>
      <c r="E6" s="9" t="s">
        <v>99</v>
      </c>
      <c r="F6" t="s">
        <v>21</v>
      </c>
      <c r="H6" t="s">
        <v>20</v>
      </c>
      <c r="I6" t="s">
        <v>138</v>
      </c>
      <c r="J6" t="s">
        <v>20</v>
      </c>
      <c r="L6" t="s">
        <v>20</v>
      </c>
      <c r="N6" t="s">
        <v>20</v>
      </c>
      <c r="P6" t="s">
        <v>20</v>
      </c>
      <c r="S6" s="18">
        <v>0</v>
      </c>
      <c r="T6" s="18">
        <v>0</v>
      </c>
      <c r="U6" s="18">
        <v>1</v>
      </c>
      <c r="V6" s="18">
        <v>1</v>
      </c>
      <c r="W6" s="18">
        <v>1</v>
      </c>
      <c r="X6" s="18">
        <v>1</v>
      </c>
      <c r="Y6" s="18">
        <v>1</v>
      </c>
    </row>
    <row r="7" spans="2:25" ht="43.2" x14ac:dyDescent="0.3">
      <c r="B7" s="93"/>
      <c r="C7" s="10" t="s">
        <v>170</v>
      </c>
      <c r="D7" s="2" t="s">
        <v>134</v>
      </c>
      <c r="E7" t="s">
        <v>136</v>
      </c>
      <c r="F7" t="s">
        <v>20</v>
      </c>
      <c r="G7" s="23" t="s">
        <v>181</v>
      </c>
      <c r="H7" t="s">
        <v>20</v>
      </c>
      <c r="J7" t="s">
        <v>20</v>
      </c>
      <c r="L7" t="s">
        <v>20</v>
      </c>
      <c r="N7" t="s">
        <v>20</v>
      </c>
      <c r="P7" t="s">
        <v>20</v>
      </c>
      <c r="S7" s="18">
        <v>0.5</v>
      </c>
      <c r="T7" s="18">
        <v>1</v>
      </c>
      <c r="U7" s="18">
        <v>1</v>
      </c>
      <c r="V7" s="18">
        <v>1</v>
      </c>
      <c r="W7" s="18">
        <v>1</v>
      </c>
      <c r="X7" s="18">
        <v>1</v>
      </c>
      <c r="Y7" s="18">
        <v>1</v>
      </c>
    </row>
    <row r="8" spans="2:25" x14ac:dyDescent="0.3">
      <c r="B8" s="93"/>
      <c r="C8" s="10" t="s">
        <v>71</v>
      </c>
      <c r="D8" s="2" t="s">
        <v>20</v>
      </c>
      <c r="E8" t="s">
        <v>137</v>
      </c>
      <c r="F8" t="s">
        <v>20</v>
      </c>
      <c r="H8" t="s">
        <v>20</v>
      </c>
      <c r="J8" t="s">
        <v>20</v>
      </c>
      <c r="L8" t="s">
        <v>20</v>
      </c>
      <c r="N8" t="s">
        <v>20</v>
      </c>
      <c r="P8" t="s">
        <v>20</v>
      </c>
      <c r="S8" s="18">
        <v>1</v>
      </c>
      <c r="T8" s="18">
        <v>1</v>
      </c>
      <c r="U8" s="18">
        <v>1</v>
      </c>
      <c r="V8" s="18">
        <v>1</v>
      </c>
      <c r="W8" s="18">
        <v>1</v>
      </c>
      <c r="X8" s="18">
        <v>1</v>
      </c>
      <c r="Y8" s="18">
        <v>1</v>
      </c>
    </row>
    <row r="9" spans="2:25" x14ac:dyDescent="0.3">
      <c r="B9" s="94" t="s">
        <v>4</v>
      </c>
      <c r="C9" s="7" t="s">
        <v>56</v>
      </c>
      <c r="D9" s="14" t="s">
        <v>21</v>
      </c>
      <c r="E9" s="9" t="s">
        <v>99</v>
      </c>
      <c r="F9" s="9" t="s">
        <v>21</v>
      </c>
      <c r="G9" s="9"/>
      <c r="H9" s="9" t="s">
        <v>20</v>
      </c>
      <c r="I9" s="9" t="s">
        <v>138</v>
      </c>
      <c r="J9" s="9" t="s">
        <v>20</v>
      </c>
      <c r="K9" s="9"/>
      <c r="L9" s="9" t="s">
        <v>20</v>
      </c>
      <c r="M9" s="9"/>
      <c r="N9" s="9" t="s">
        <v>20</v>
      </c>
      <c r="O9" s="9"/>
      <c r="P9" s="9" t="s">
        <v>20</v>
      </c>
      <c r="Q9" s="9"/>
      <c r="S9" s="18">
        <v>0</v>
      </c>
      <c r="T9" s="18">
        <v>0</v>
      </c>
      <c r="U9" s="18">
        <v>1</v>
      </c>
      <c r="V9" s="18">
        <v>1</v>
      </c>
      <c r="W9" s="18">
        <v>1</v>
      </c>
      <c r="X9" s="18">
        <v>1</v>
      </c>
      <c r="Y9" s="18">
        <v>1</v>
      </c>
    </row>
    <row r="10" spans="2:25" ht="43.2" x14ac:dyDescent="0.3">
      <c r="B10" s="95"/>
      <c r="C10" s="7" t="s">
        <v>171</v>
      </c>
      <c r="D10" s="2" t="s">
        <v>134</v>
      </c>
      <c r="E10" t="s">
        <v>136</v>
      </c>
      <c r="F10" t="s">
        <v>20</v>
      </c>
      <c r="G10" s="23" t="s">
        <v>181</v>
      </c>
      <c r="H10" t="s">
        <v>20</v>
      </c>
      <c r="J10" t="s">
        <v>20</v>
      </c>
      <c r="L10" t="s">
        <v>20</v>
      </c>
      <c r="N10" t="s">
        <v>20</v>
      </c>
      <c r="P10" t="s">
        <v>20</v>
      </c>
      <c r="S10" s="18">
        <v>0.5</v>
      </c>
      <c r="T10" s="18">
        <v>1</v>
      </c>
      <c r="U10" s="18">
        <v>1</v>
      </c>
      <c r="V10" s="18">
        <v>1</v>
      </c>
      <c r="W10" s="18">
        <v>1</v>
      </c>
      <c r="X10" s="18">
        <v>1</v>
      </c>
      <c r="Y10" s="18">
        <v>1</v>
      </c>
    </row>
    <row r="11" spans="2:25" x14ac:dyDescent="0.3">
      <c r="B11" s="95"/>
      <c r="C11" s="7" t="s">
        <v>72</v>
      </c>
      <c r="D11" s="2" t="s">
        <v>20</v>
      </c>
      <c r="E11" t="s">
        <v>137</v>
      </c>
      <c r="F11" t="s">
        <v>20</v>
      </c>
      <c r="H11" t="s">
        <v>20</v>
      </c>
      <c r="J11" t="s">
        <v>20</v>
      </c>
      <c r="L11" t="s">
        <v>20</v>
      </c>
      <c r="N11" t="s">
        <v>20</v>
      </c>
      <c r="P11" t="s">
        <v>20</v>
      </c>
      <c r="S11" s="18">
        <v>1</v>
      </c>
      <c r="T11" s="18">
        <v>1</v>
      </c>
      <c r="U11" s="18">
        <v>1</v>
      </c>
      <c r="V11" s="18">
        <v>1</v>
      </c>
      <c r="W11" s="18">
        <v>1</v>
      </c>
      <c r="X11" s="18">
        <v>1</v>
      </c>
      <c r="Y11" s="18">
        <v>1</v>
      </c>
    </row>
    <row r="12" spans="2:25" x14ac:dyDescent="0.3">
      <c r="B12" s="92" t="s">
        <v>5</v>
      </c>
      <c r="C12" s="10" t="s">
        <v>57</v>
      </c>
      <c r="D12" s="14" t="s">
        <v>21</v>
      </c>
      <c r="E12" s="9" t="s">
        <v>99</v>
      </c>
      <c r="F12" s="9" t="s">
        <v>21</v>
      </c>
      <c r="G12" s="9"/>
      <c r="H12" s="9" t="s">
        <v>21</v>
      </c>
      <c r="I12" s="9"/>
      <c r="J12" s="9" t="s">
        <v>20</v>
      </c>
      <c r="K12" s="9" t="s">
        <v>139</v>
      </c>
      <c r="L12" s="9" t="s">
        <v>20</v>
      </c>
      <c r="M12" s="9"/>
      <c r="N12" s="9" t="s">
        <v>20</v>
      </c>
      <c r="O12" s="9"/>
      <c r="P12" s="9" t="s">
        <v>20</v>
      </c>
      <c r="Q12" s="9"/>
      <c r="S12" s="18">
        <v>0</v>
      </c>
      <c r="T12" s="18">
        <v>0</v>
      </c>
      <c r="U12" s="18">
        <v>0</v>
      </c>
      <c r="V12" s="18">
        <v>1</v>
      </c>
      <c r="W12" s="18">
        <v>1</v>
      </c>
      <c r="X12" s="18">
        <v>1</v>
      </c>
      <c r="Y12" s="18">
        <v>1</v>
      </c>
    </row>
    <row r="13" spans="2:25" ht="43.2" x14ac:dyDescent="0.3">
      <c r="B13" s="93"/>
      <c r="C13" s="10" t="s">
        <v>172</v>
      </c>
      <c r="D13" s="2" t="s">
        <v>134</v>
      </c>
      <c r="E13" t="s">
        <v>136</v>
      </c>
      <c r="F13" t="s">
        <v>20</v>
      </c>
      <c r="G13" s="23" t="s">
        <v>181</v>
      </c>
      <c r="H13" t="s">
        <v>20</v>
      </c>
      <c r="J13" t="s">
        <v>20</v>
      </c>
      <c r="L13" t="s">
        <v>20</v>
      </c>
      <c r="N13" t="s">
        <v>20</v>
      </c>
      <c r="P13" t="s">
        <v>20</v>
      </c>
      <c r="S13" s="18">
        <v>0.5</v>
      </c>
      <c r="T13" s="18">
        <v>1</v>
      </c>
      <c r="U13" s="18">
        <v>1</v>
      </c>
      <c r="V13" s="18">
        <v>1</v>
      </c>
      <c r="W13" s="18">
        <v>1</v>
      </c>
      <c r="X13" s="18">
        <v>1</v>
      </c>
      <c r="Y13" s="18">
        <v>1</v>
      </c>
    </row>
    <row r="14" spans="2:25" x14ac:dyDescent="0.3">
      <c r="B14" s="93"/>
      <c r="C14" s="10" t="s">
        <v>73</v>
      </c>
      <c r="D14" s="2" t="s">
        <v>20</v>
      </c>
      <c r="E14" t="s">
        <v>137</v>
      </c>
      <c r="F14" t="s">
        <v>20</v>
      </c>
      <c r="H14" t="s">
        <v>20</v>
      </c>
      <c r="J14" t="s">
        <v>20</v>
      </c>
      <c r="L14" t="s">
        <v>20</v>
      </c>
      <c r="N14" t="s">
        <v>20</v>
      </c>
      <c r="P14" t="s">
        <v>20</v>
      </c>
      <c r="S14" s="18">
        <v>1</v>
      </c>
      <c r="T14" s="18">
        <v>1</v>
      </c>
      <c r="U14" s="18">
        <v>1</v>
      </c>
      <c r="V14" s="18">
        <v>1</v>
      </c>
      <c r="W14" s="18">
        <v>1</v>
      </c>
      <c r="X14" s="18">
        <v>1</v>
      </c>
      <c r="Y14" s="18">
        <v>1</v>
      </c>
    </row>
    <row r="15" spans="2:25" x14ac:dyDescent="0.3">
      <c r="B15" s="94" t="s">
        <v>6</v>
      </c>
      <c r="C15" s="7" t="s">
        <v>58</v>
      </c>
      <c r="D15" s="14" t="s">
        <v>21</v>
      </c>
      <c r="E15" s="9" t="s">
        <v>99</v>
      </c>
      <c r="F15" s="9" t="s">
        <v>21</v>
      </c>
      <c r="G15" s="9"/>
      <c r="H15" s="9" t="s">
        <v>21</v>
      </c>
      <c r="I15" s="9"/>
      <c r="J15" s="9" t="s">
        <v>20</v>
      </c>
      <c r="K15" s="9" t="s">
        <v>139</v>
      </c>
      <c r="L15" s="9" t="s">
        <v>20</v>
      </c>
      <c r="M15" s="9"/>
      <c r="N15" s="9" t="s">
        <v>20</v>
      </c>
      <c r="O15" s="9"/>
      <c r="P15" s="9" t="s">
        <v>20</v>
      </c>
      <c r="Q15" s="9"/>
      <c r="S15" s="18">
        <v>0</v>
      </c>
      <c r="T15" s="18">
        <v>0</v>
      </c>
      <c r="U15" s="18">
        <v>0</v>
      </c>
      <c r="V15" s="18">
        <v>1</v>
      </c>
      <c r="W15" s="18">
        <v>1</v>
      </c>
      <c r="X15" s="18">
        <v>1</v>
      </c>
      <c r="Y15" s="18">
        <v>1</v>
      </c>
    </row>
    <row r="16" spans="2:25" ht="43.2" x14ac:dyDescent="0.3">
      <c r="B16" s="95"/>
      <c r="C16" s="7" t="s">
        <v>173</v>
      </c>
      <c r="D16" s="2" t="s">
        <v>134</v>
      </c>
      <c r="E16" t="s">
        <v>136</v>
      </c>
      <c r="F16" t="s">
        <v>20</v>
      </c>
      <c r="G16" s="23" t="s">
        <v>181</v>
      </c>
      <c r="H16" t="s">
        <v>20</v>
      </c>
      <c r="J16" t="s">
        <v>20</v>
      </c>
      <c r="L16" t="s">
        <v>20</v>
      </c>
      <c r="N16" t="s">
        <v>20</v>
      </c>
      <c r="P16" t="s">
        <v>20</v>
      </c>
      <c r="S16" s="18">
        <v>0.5</v>
      </c>
      <c r="T16" s="18">
        <v>1</v>
      </c>
      <c r="U16" s="18">
        <v>1</v>
      </c>
      <c r="V16" s="18">
        <v>1</v>
      </c>
      <c r="W16" s="18">
        <v>1</v>
      </c>
      <c r="X16" s="18">
        <v>1</v>
      </c>
      <c r="Y16" s="18">
        <v>1</v>
      </c>
    </row>
    <row r="17" spans="2:25" x14ac:dyDescent="0.3">
      <c r="B17" s="95"/>
      <c r="C17" s="7" t="s">
        <v>74</v>
      </c>
      <c r="D17" s="2" t="s">
        <v>20</v>
      </c>
      <c r="E17" t="s">
        <v>137</v>
      </c>
      <c r="F17" t="s">
        <v>20</v>
      </c>
      <c r="H17" t="s">
        <v>20</v>
      </c>
      <c r="J17" t="s">
        <v>20</v>
      </c>
      <c r="L17" t="s">
        <v>20</v>
      </c>
      <c r="N17" t="s">
        <v>20</v>
      </c>
      <c r="P17" t="s">
        <v>20</v>
      </c>
      <c r="S17" s="18">
        <v>1</v>
      </c>
      <c r="T17" s="18">
        <v>1</v>
      </c>
      <c r="U17" s="18">
        <v>1</v>
      </c>
      <c r="V17" s="18">
        <v>1</v>
      </c>
      <c r="W17" s="18">
        <v>1</v>
      </c>
      <c r="X17" s="18">
        <v>1</v>
      </c>
      <c r="Y17" s="18">
        <v>1</v>
      </c>
    </row>
    <row r="18" spans="2:25" x14ac:dyDescent="0.3">
      <c r="B18" s="92" t="s">
        <v>7</v>
      </c>
      <c r="C18" s="10" t="s">
        <v>59</v>
      </c>
      <c r="D18" s="14" t="s">
        <v>21</v>
      </c>
      <c r="E18" s="9" t="s">
        <v>99</v>
      </c>
      <c r="F18" s="9" t="s">
        <v>21</v>
      </c>
      <c r="G18" s="9"/>
      <c r="H18" s="9" t="s">
        <v>53</v>
      </c>
      <c r="I18" s="9" t="s">
        <v>103</v>
      </c>
      <c r="J18" s="9" t="s">
        <v>53</v>
      </c>
      <c r="K18" s="9"/>
      <c r="L18" s="9" t="s">
        <v>20</v>
      </c>
      <c r="M18" s="9" t="s">
        <v>138</v>
      </c>
      <c r="N18" s="9" t="s">
        <v>20</v>
      </c>
      <c r="O18" s="9"/>
      <c r="P18" s="9" t="s">
        <v>20</v>
      </c>
      <c r="Q18" s="9"/>
      <c r="S18" s="18">
        <v>0</v>
      </c>
      <c r="T18" s="18">
        <v>0</v>
      </c>
      <c r="U18" s="18">
        <v>0.5</v>
      </c>
      <c r="V18" s="18">
        <v>0.5</v>
      </c>
      <c r="W18" s="18">
        <v>1</v>
      </c>
      <c r="X18" s="18">
        <v>1</v>
      </c>
      <c r="Y18" s="18">
        <v>1</v>
      </c>
    </row>
    <row r="19" spans="2:25" ht="43.2" x14ac:dyDescent="0.3">
      <c r="B19" s="93"/>
      <c r="C19" s="10" t="s">
        <v>144</v>
      </c>
      <c r="D19" s="2" t="s">
        <v>134</v>
      </c>
      <c r="E19" t="s">
        <v>136</v>
      </c>
      <c r="F19" t="s">
        <v>53</v>
      </c>
      <c r="G19" s="23" t="s">
        <v>183</v>
      </c>
      <c r="H19" t="s">
        <v>53</v>
      </c>
      <c r="J19" t="s">
        <v>20</v>
      </c>
      <c r="K19" t="s">
        <v>138</v>
      </c>
      <c r="L19" t="s">
        <v>20</v>
      </c>
      <c r="N19" t="s">
        <v>20</v>
      </c>
      <c r="P19" t="s">
        <v>20</v>
      </c>
      <c r="S19" s="18">
        <v>0.25</v>
      </c>
      <c r="T19" s="18">
        <v>0.5</v>
      </c>
      <c r="U19" s="18">
        <v>0.5</v>
      </c>
      <c r="V19" s="18">
        <v>1</v>
      </c>
      <c r="W19" s="18">
        <v>1</v>
      </c>
      <c r="X19" s="18">
        <v>1</v>
      </c>
      <c r="Y19" s="18">
        <v>1</v>
      </c>
    </row>
    <row r="20" spans="2:25" x14ac:dyDescent="0.3">
      <c r="B20" s="93"/>
      <c r="C20" s="10" t="s">
        <v>174</v>
      </c>
      <c r="D20" s="2" t="s">
        <v>53</v>
      </c>
      <c r="E20" t="s">
        <v>98</v>
      </c>
      <c r="F20" t="s">
        <v>53</v>
      </c>
      <c r="H20" t="s">
        <v>20</v>
      </c>
      <c r="I20" t="s">
        <v>138</v>
      </c>
      <c r="J20" t="s">
        <v>20</v>
      </c>
      <c r="L20" t="s">
        <v>20</v>
      </c>
      <c r="N20" t="s">
        <v>20</v>
      </c>
      <c r="P20" t="s">
        <v>20</v>
      </c>
      <c r="S20" s="18">
        <v>0.5</v>
      </c>
      <c r="T20" s="18">
        <v>0.5</v>
      </c>
      <c r="U20" s="18">
        <v>1</v>
      </c>
      <c r="V20" s="18">
        <v>1</v>
      </c>
      <c r="W20" s="18">
        <v>1</v>
      </c>
      <c r="X20" s="18">
        <v>1</v>
      </c>
      <c r="Y20" s="18">
        <v>1</v>
      </c>
    </row>
    <row r="21" spans="2:25" ht="43.2" x14ac:dyDescent="0.3">
      <c r="B21" s="93"/>
      <c r="C21" s="10" t="s">
        <v>145</v>
      </c>
      <c r="D21" s="2" t="s">
        <v>135</v>
      </c>
      <c r="E21" t="s">
        <v>136</v>
      </c>
      <c r="F21" t="s">
        <v>20</v>
      </c>
      <c r="G21" s="23" t="s">
        <v>181</v>
      </c>
      <c r="H21" t="s">
        <v>20</v>
      </c>
      <c r="J21" t="s">
        <v>20</v>
      </c>
      <c r="L21" t="s">
        <v>20</v>
      </c>
      <c r="N21" t="s">
        <v>20</v>
      </c>
      <c r="P21" t="s">
        <v>20</v>
      </c>
      <c r="S21" s="18">
        <v>0.75</v>
      </c>
      <c r="T21" s="18">
        <v>1</v>
      </c>
      <c r="U21" s="18">
        <v>1</v>
      </c>
      <c r="V21" s="18">
        <v>1</v>
      </c>
      <c r="W21" s="18">
        <v>1</v>
      </c>
      <c r="X21" s="18">
        <v>1</v>
      </c>
      <c r="Y21" s="18">
        <v>1</v>
      </c>
    </row>
    <row r="22" spans="2:25" x14ac:dyDescent="0.3">
      <c r="B22" s="93"/>
      <c r="C22" s="10" t="s">
        <v>75</v>
      </c>
      <c r="D22" s="2" t="s">
        <v>20</v>
      </c>
      <c r="E22" t="s">
        <v>137</v>
      </c>
      <c r="F22" t="s">
        <v>20</v>
      </c>
      <c r="H22" t="s">
        <v>20</v>
      </c>
      <c r="J22" t="s">
        <v>20</v>
      </c>
      <c r="L22" t="s">
        <v>20</v>
      </c>
      <c r="N22" t="s">
        <v>20</v>
      </c>
      <c r="P22" t="s">
        <v>20</v>
      </c>
      <c r="S22" s="18">
        <v>1</v>
      </c>
      <c r="T22" s="18">
        <v>1</v>
      </c>
      <c r="U22" s="18">
        <v>1</v>
      </c>
      <c r="V22" s="18">
        <v>1</v>
      </c>
      <c r="W22" s="18">
        <v>1</v>
      </c>
      <c r="X22" s="18">
        <v>1</v>
      </c>
      <c r="Y22" s="18">
        <v>1</v>
      </c>
    </row>
    <row r="23" spans="2:25" x14ac:dyDescent="0.3">
      <c r="B23" s="94" t="s">
        <v>8</v>
      </c>
      <c r="C23" s="7" t="s">
        <v>60</v>
      </c>
      <c r="D23" s="14" t="s">
        <v>21</v>
      </c>
      <c r="E23" s="9" t="s">
        <v>99</v>
      </c>
      <c r="F23" s="9" t="s">
        <v>21</v>
      </c>
      <c r="G23" s="9"/>
      <c r="H23" s="9" t="s">
        <v>53</v>
      </c>
      <c r="I23" s="9" t="s">
        <v>103</v>
      </c>
      <c r="J23" s="9" t="s">
        <v>53</v>
      </c>
      <c r="K23" s="9"/>
      <c r="L23" s="9" t="s">
        <v>20</v>
      </c>
      <c r="M23" s="9" t="s">
        <v>138</v>
      </c>
      <c r="N23" s="9" t="s">
        <v>20</v>
      </c>
      <c r="O23" s="9"/>
      <c r="P23" s="9" t="s">
        <v>20</v>
      </c>
      <c r="Q23" s="9"/>
      <c r="S23" s="18">
        <v>0</v>
      </c>
      <c r="T23" s="18">
        <v>0</v>
      </c>
      <c r="U23" s="18">
        <v>0.5</v>
      </c>
      <c r="V23" s="18">
        <v>0.5</v>
      </c>
      <c r="W23" s="18">
        <v>1</v>
      </c>
      <c r="X23" s="18">
        <v>1</v>
      </c>
      <c r="Y23" s="18">
        <v>1</v>
      </c>
    </row>
    <row r="24" spans="2:25" ht="43.2" x14ac:dyDescent="0.3">
      <c r="B24" s="95"/>
      <c r="C24" s="7" t="s">
        <v>146</v>
      </c>
      <c r="D24" s="2" t="s">
        <v>134</v>
      </c>
      <c r="E24" t="s">
        <v>136</v>
      </c>
      <c r="F24" t="s">
        <v>53</v>
      </c>
      <c r="G24" s="23" t="s">
        <v>183</v>
      </c>
      <c r="H24" t="s">
        <v>53</v>
      </c>
      <c r="J24" t="s">
        <v>20</v>
      </c>
      <c r="K24" t="s">
        <v>138</v>
      </c>
      <c r="L24" t="s">
        <v>20</v>
      </c>
      <c r="N24" t="s">
        <v>20</v>
      </c>
      <c r="P24" t="s">
        <v>20</v>
      </c>
      <c r="S24" s="18">
        <v>0.25</v>
      </c>
      <c r="T24" s="18">
        <v>0.5</v>
      </c>
      <c r="U24" s="18">
        <v>0.5</v>
      </c>
      <c r="V24" s="18">
        <v>1</v>
      </c>
      <c r="W24" s="18">
        <v>1</v>
      </c>
      <c r="X24" s="18">
        <v>1</v>
      </c>
      <c r="Y24" s="18">
        <v>1</v>
      </c>
    </row>
    <row r="25" spans="2:25" x14ac:dyDescent="0.3">
      <c r="B25" s="95"/>
      <c r="C25" s="7" t="s">
        <v>175</v>
      </c>
      <c r="D25" s="2" t="s">
        <v>53</v>
      </c>
      <c r="E25" t="s">
        <v>98</v>
      </c>
      <c r="F25" t="s">
        <v>53</v>
      </c>
      <c r="H25" t="s">
        <v>20</v>
      </c>
      <c r="I25" t="s">
        <v>138</v>
      </c>
      <c r="J25" t="s">
        <v>20</v>
      </c>
      <c r="L25" t="s">
        <v>20</v>
      </c>
      <c r="N25" t="s">
        <v>20</v>
      </c>
      <c r="P25" t="s">
        <v>20</v>
      </c>
      <c r="S25" s="18">
        <v>0.5</v>
      </c>
      <c r="T25" s="18">
        <v>0.5</v>
      </c>
      <c r="U25" s="18">
        <v>1</v>
      </c>
      <c r="V25" s="18">
        <v>1</v>
      </c>
      <c r="W25" s="18">
        <v>1</v>
      </c>
      <c r="X25" s="18">
        <v>1</v>
      </c>
      <c r="Y25" s="18">
        <v>1</v>
      </c>
    </row>
    <row r="26" spans="2:25" ht="43.2" x14ac:dyDescent="0.3">
      <c r="B26" s="95"/>
      <c r="C26" s="7" t="s">
        <v>147</v>
      </c>
      <c r="D26" s="2" t="s">
        <v>135</v>
      </c>
      <c r="E26" t="s">
        <v>136</v>
      </c>
      <c r="F26" t="s">
        <v>20</v>
      </c>
      <c r="G26" s="23" t="s">
        <v>181</v>
      </c>
      <c r="H26" t="s">
        <v>20</v>
      </c>
      <c r="J26" t="s">
        <v>20</v>
      </c>
      <c r="L26" t="s">
        <v>20</v>
      </c>
      <c r="N26" t="s">
        <v>20</v>
      </c>
      <c r="P26" t="s">
        <v>20</v>
      </c>
      <c r="S26" s="18">
        <v>0.75</v>
      </c>
      <c r="T26" s="18">
        <v>1</v>
      </c>
      <c r="U26" s="18">
        <v>1</v>
      </c>
      <c r="V26" s="18">
        <v>1</v>
      </c>
      <c r="W26" s="18">
        <v>1</v>
      </c>
      <c r="X26" s="18">
        <v>1</v>
      </c>
      <c r="Y26" s="18">
        <v>1</v>
      </c>
    </row>
    <row r="27" spans="2:25" x14ac:dyDescent="0.3">
      <c r="B27" s="95"/>
      <c r="C27" s="7" t="s">
        <v>76</v>
      </c>
      <c r="D27" s="2" t="s">
        <v>20</v>
      </c>
      <c r="E27" t="s">
        <v>137</v>
      </c>
      <c r="F27" t="s">
        <v>20</v>
      </c>
      <c r="H27" t="s">
        <v>20</v>
      </c>
      <c r="J27" t="s">
        <v>20</v>
      </c>
      <c r="L27" t="s">
        <v>20</v>
      </c>
      <c r="N27" t="s">
        <v>20</v>
      </c>
      <c r="P27" t="s">
        <v>20</v>
      </c>
      <c r="S27" s="18">
        <v>1</v>
      </c>
      <c r="T27" s="18">
        <v>1</v>
      </c>
      <c r="U27" s="18">
        <v>1</v>
      </c>
      <c r="V27" s="18">
        <v>1</v>
      </c>
      <c r="W27" s="18">
        <v>1</v>
      </c>
      <c r="X27" s="18">
        <v>1</v>
      </c>
      <c r="Y27" s="18">
        <v>1</v>
      </c>
    </row>
    <row r="28" spans="2:25" x14ac:dyDescent="0.3">
      <c r="B28" s="92" t="s">
        <v>9</v>
      </c>
      <c r="C28" s="10" t="s">
        <v>61</v>
      </c>
      <c r="D28" s="14" t="s">
        <v>21</v>
      </c>
      <c r="E28" s="9" t="s">
        <v>99</v>
      </c>
      <c r="F28" s="9" t="s">
        <v>21</v>
      </c>
      <c r="G28" s="9"/>
      <c r="H28" s="9" t="s">
        <v>53</v>
      </c>
      <c r="I28" s="9" t="s">
        <v>103</v>
      </c>
      <c r="J28" s="9" t="s">
        <v>53</v>
      </c>
      <c r="K28" s="9"/>
      <c r="L28" s="9" t="s">
        <v>20</v>
      </c>
      <c r="M28" s="9" t="s">
        <v>138</v>
      </c>
      <c r="N28" s="9" t="s">
        <v>20</v>
      </c>
      <c r="O28" s="9"/>
      <c r="P28" s="9" t="s">
        <v>20</v>
      </c>
      <c r="Q28" s="9"/>
      <c r="S28" s="18">
        <v>0</v>
      </c>
      <c r="T28" s="18">
        <v>0</v>
      </c>
      <c r="U28" s="18">
        <v>0.5</v>
      </c>
      <c r="V28" s="18">
        <v>0.5</v>
      </c>
      <c r="W28" s="18">
        <v>1</v>
      </c>
      <c r="X28" s="18">
        <v>1</v>
      </c>
      <c r="Y28" s="18">
        <v>1</v>
      </c>
    </row>
    <row r="29" spans="2:25" ht="43.2" x14ac:dyDescent="0.3">
      <c r="B29" s="93"/>
      <c r="C29" s="10" t="s">
        <v>148</v>
      </c>
      <c r="D29" s="2" t="s">
        <v>134</v>
      </c>
      <c r="E29" t="s">
        <v>136</v>
      </c>
      <c r="F29" t="s">
        <v>53</v>
      </c>
      <c r="G29" s="23" t="s">
        <v>183</v>
      </c>
      <c r="H29" t="s">
        <v>53</v>
      </c>
      <c r="J29" t="s">
        <v>20</v>
      </c>
      <c r="K29" t="s">
        <v>138</v>
      </c>
      <c r="L29" t="s">
        <v>20</v>
      </c>
      <c r="N29" t="s">
        <v>20</v>
      </c>
      <c r="P29" t="s">
        <v>20</v>
      </c>
      <c r="S29" s="18">
        <v>0.25</v>
      </c>
      <c r="T29" s="18">
        <v>0.5</v>
      </c>
      <c r="U29" s="18">
        <v>0.5</v>
      </c>
      <c r="V29" s="18">
        <v>1</v>
      </c>
      <c r="W29" s="18">
        <v>1</v>
      </c>
      <c r="X29" s="18">
        <v>1</v>
      </c>
      <c r="Y29" s="18">
        <v>1</v>
      </c>
    </row>
    <row r="30" spans="2:25" x14ac:dyDescent="0.3">
      <c r="B30" s="93"/>
      <c r="C30" s="10" t="s">
        <v>176</v>
      </c>
      <c r="D30" s="2" t="s">
        <v>53</v>
      </c>
      <c r="E30" t="s">
        <v>98</v>
      </c>
      <c r="F30" t="s">
        <v>53</v>
      </c>
      <c r="H30" t="s">
        <v>20</v>
      </c>
      <c r="I30" t="s">
        <v>138</v>
      </c>
      <c r="J30" t="s">
        <v>20</v>
      </c>
      <c r="L30" t="s">
        <v>20</v>
      </c>
      <c r="N30" t="s">
        <v>20</v>
      </c>
      <c r="P30" t="s">
        <v>20</v>
      </c>
      <c r="S30" s="18">
        <v>0.5</v>
      </c>
      <c r="T30" s="18">
        <v>0.5</v>
      </c>
      <c r="U30" s="18">
        <v>1</v>
      </c>
      <c r="V30" s="18">
        <v>1</v>
      </c>
      <c r="W30" s="18">
        <v>1</v>
      </c>
      <c r="X30" s="18">
        <v>1</v>
      </c>
      <c r="Y30" s="18">
        <v>1</v>
      </c>
    </row>
    <row r="31" spans="2:25" ht="43.2" x14ac:dyDescent="0.3">
      <c r="B31" s="93"/>
      <c r="C31" s="10" t="s">
        <v>149</v>
      </c>
      <c r="D31" s="2" t="s">
        <v>135</v>
      </c>
      <c r="E31" t="s">
        <v>136</v>
      </c>
      <c r="F31" t="s">
        <v>20</v>
      </c>
      <c r="G31" s="23" t="s">
        <v>181</v>
      </c>
      <c r="H31" t="s">
        <v>20</v>
      </c>
      <c r="J31" t="s">
        <v>20</v>
      </c>
      <c r="L31" t="s">
        <v>20</v>
      </c>
      <c r="N31" t="s">
        <v>20</v>
      </c>
      <c r="P31" t="s">
        <v>20</v>
      </c>
      <c r="S31" s="18">
        <v>0.75</v>
      </c>
      <c r="T31" s="18">
        <v>1</v>
      </c>
      <c r="U31" s="18">
        <v>1</v>
      </c>
      <c r="V31" s="18">
        <v>1</v>
      </c>
      <c r="W31" s="18">
        <v>1</v>
      </c>
      <c r="X31" s="18">
        <v>1</v>
      </c>
      <c r="Y31" s="18">
        <v>1</v>
      </c>
    </row>
    <row r="32" spans="2:25" x14ac:dyDescent="0.3">
      <c r="B32" s="93"/>
      <c r="C32" s="10" t="s">
        <v>77</v>
      </c>
      <c r="D32" s="2" t="s">
        <v>20</v>
      </c>
      <c r="E32" t="s">
        <v>137</v>
      </c>
      <c r="F32" t="s">
        <v>20</v>
      </c>
      <c r="H32" t="s">
        <v>20</v>
      </c>
      <c r="J32" t="s">
        <v>20</v>
      </c>
      <c r="L32" t="s">
        <v>20</v>
      </c>
      <c r="N32" t="s">
        <v>20</v>
      </c>
      <c r="P32" t="s">
        <v>20</v>
      </c>
      <c r="S32" s="18">
        <v>1</v>
      </c>
      <c r="T32" s="18">
        <v>1</v>
      </c>
      <c r="U32" s="18">
        <v>1</v>
      </c>
      <c r="V32" s="18">
        <v>1</v>
      </c>
      <c r="W32" s="18">
        <v>1</v>
      </c>
      <c r="X32" s="18">
        <v>1</v>
      </c>
      <c r="Y32" s="18">
        <v>1</v>
      </c>
    </row>
    <row r="33" spans="2:25" x14ac:dyDescent="0.3">
      <c r="B33" s="94" t="s">
        <v>10</v>
      </c>
      <c r="C33" s="7" t="s">
        <v>62</v>
      </c>
      <c r="D33" s="14" t="s">
        <v>21</v>
      </c>
      <c r="E33" s="9" t="s">
        <v>99</v>
      </c>
      <c r="F33" s="9" t="s">
        <v>21</v>
      </c>
      <c r="G33" s="9"/>
      <c r="H33" s="9" t="s">
        <v>21</v>
      </c>
      <c r="I33" s="9"/>
      <c r="J33" s="9" t="s">
        <v>53</v>
      </c>
      <c r="K33" s="9" t="s">
        <v>105</v>
      </c>
      <c r="L33" s="9" t="s">
        <v>53</v>
      </c>
      <c r="M33" s="9"/>
      <c r="N33" s="9" t="s">
        <v>20</v>
      </c>
      <c r="O33" s="9" t="s">
        <v>138</v>
      </c>
      <c r="P33" s="9" t="s">
        <v>20</v>
      </c>
      <c r="Q33" s="9"/>
      <c r="S33" s="18">
        <v>0</v>
      </c>
      <c r="T33" s="18">
        <v>0</v>
      </c>
      <c r="U33" s="18">
        <v>0</v>
      </c>
      <c r="V33" s="18">
        <v>0.5</v>
      </c>
      <c r="W33" s="18">
        <v>0.5</v>
      </c>
      <c r="X33" s="18">
        <v>1</v>
      </c>
      <c r="Y33" s="18">
        <v>1</v>
      </c>
    </row>
    <row r="34" spans="2:25" ht="43.2" x14ac:dyDescent="0.3">
      <c r="B34" s="95"/>
      <c r="C34" s="7" t="s">
        <v>150</v>
      </c>
      <c r="D34" s="2" t="s">
        <v>134</v>
      </c>
      <c r="E34" t="s">
        <v>136</v>
      </c>
      <c r="F34" t="s">
        <v>53</v>
      </c>
      <c r="G34" s="23" t="s">
        <v>183</v>
      </c>
      <c r="H34" t="s">
        <v>53</v>
      </c>
      <c r="J34" t="s">
        <v>20</v>
      </c>
      <c r="K34" t="s">
        <v>138</v>
      </c>
      <c r="L34" t="s">
        <v>20</v>
      </c>
      <c r="N34" t="s">
        <v>20</v>
      </c>
      <c r="P34" t="s">
        <v>20</v>
      </c>
      <c r="S34" s="18">
        <v>0.25</v>
      </c>
      <c r="T34" s="18">
        <v>0.5</v>
      </c>
      <c r="U34" s="18">
        <v>0.5</v>
      </c>
      <c r="V34" s="18">
        <v>1</v>
      </c>
      <c r="W34" s="18">
        <v>1</v>
      </c>
      <c r="X34" s="18">
        <v>1</v>
      </c>
      <c r="Y34" s="18">
        <v>1</v>
      </c>
    </row>
    <row r="35" spans="2:25" x14ac:dyDescent="0.3">
      <c r="B35" s="95"/>
      <c r="C35" s="7" t="s">
        <v>177</v>
      </c>
      <c r="D35" s="2" t="s">
        <v>53</v>
      </c>
      <c r="E35" t="s">
        <v>98</v>
      </c>
      <c r="F35" t="s">
        <v>53</v>
      </c>
      <c r="H35" t="s">
        <v>20</v>
      </c>
      <c r="I35" t="s">
        <v>138</v>
      </c>
      <c r="J35" t="s">
        <v>20</v>
      </c>
      <c r="L35" t="s">
        <v>20</v>
      </c>
      <c r="N35" t="s">
        <v>20</v>
      </c>
      <c r="P35" t="s">
        <v>20</v>
      </c>
      <c r="S35" s="18">
        <v>0.5</v>
      </c>
      <c r="T35" s="18">
        <v>0.5</v>
      </c>
      <c r="U35" s="18">
        <v>1</v>
      </c>
      <c r="V35" s="18">
        <v>1</v>
      </c>
      <c r="W35" s="18">
        <v>1</v>
      </c>
      <c r="X35" s="18">
        <v>1</v>
      </c>
      <c r="Y35" s="18">
        <v>1</v>
      </c>
    </row>
    <row r="36" spans="2:25" ht="43.2" x14ac:dyDescent="0.3">
      <c r="B36" s="95"/>
      <c r="C36" s="7" t="s">
        <v>151</v>
      </c>
      <c r="D36" s="2" t="s">
        <v>135</v>
      </c>
      <c r="E36" t="s">
        <v>136</v>
      </c>
      <c r="F36" t="s">
        <v>20</v>
      </c>
      <c r="G36" s="23" t="s">
        <v>181</v>
      </c>
      <c r="H36" t="s">
        <v>20</v>
      </c>
      <c r="J36" t="s">
        <v>20</v>
      </c>
      <c r="L36" t="s">
        <v>20</v>
      </c>
      <c r="N36" t="s">
        <v>20</v>
      </c>
      <c r="P36" t="s">
        <v>20</v>
      </c>
      <c r="S36" s="18">
        <v>0.75</v>
      </c>
      <c r="T36" s="18">
        <v>1</v>
      </c>
      <c r="U36" s="18">
        <v>1</v>
      </c>
      <c r="V36" s="18">
        <v>1</v>
      </c>
      <c r="W36" s="18">
        <v>1</v>
      </c>
      <c r="X36" s="18">
        <v>1</v>
      </c>
      <c r="Y36" s="18">
        <v>1</v>
      </c>
    </row>
    <row r="37" spans="2:25" x14ac:dyDescent="0.3">
      <c r="B37" s="95"/>
      <c r="C37" s="7" t="s">
        <v>78</v>
      </c>
      <c r="D37" s="2" t="s">
        <v>20</v>
      </c>
      <c r="E37" t="s">
        <v>137</v>
      </c>
      <c r="F37" t="s">
        <v>20</v>
      </c>
      <c r="H37" t="s">
        <v>20</v>
      </c>
      <c r="J37" t="s">
        <v>20</v>
      </c>
      <c r="L37" t="s">
        <v>20</v>
      </c>
      <c r="N37" t="s">
        <v>20</v>
      </c>
      <c r="P37" t="s">
        <v>20</v>
      </c>
      <c r="S37" s="18">
        <v>1</v>
      </c>
      <c r="T37" s="18">
        <v>1</v>
      </c>
      <c r="U37" s="18">
        <v>1</v>
      </c>
      <c r="V37" s="18">
        <v>1</v>
      </c>
      <c r="W37" s="18">
        <v>1</v>
      </c>
      <c r="X37" s="18">
        <v>1</v>
      </c>
      <c r="Y37" s="18">
        <v>1</v>
      </c>
    </row>
    <row r="38" spans="2:25" x14ac:dyDescent="0.3">
      <c r="B38" s="92" t="s">
        <v>11</v>
      </c>
      <c r="C38" s="10" t="s">
        <v>63</v>
      </c>
      <c r="D38" s="14" t="s">
        <v>21</v>
      </c>
      <c r="E38" s="9" t="s">
        <v>99</v>
      </c>
      <c r="F38" s="9" t="s">
        <v>21</v>
      </c>
      <c r="G38" s="9"/>
      <c r="H38" s="9" t="s">
        <v>21</v>
      </c>
      <c r="I38" s="9"/>
      <c r="J38" s="9" t="s">
        <v>53</v>
      </c>
      <c r="K38" s="9" t="s">
        <v>105</v>
      </c>
      <c r="L38" s="9" t="s">
        <v>53</v>
      </c>
      <c r="M38" s="9"/>
      <c r="N38" s="9" t="s">
        <v>20</v>
      </c>
      <c r="O38" s="9" t="s">
        <v>138</v>
      </c>
      <c r="P38" s="9" t="s">
        <v>20</v>
      </c>
      <c r="Q38" s="9"/>
      <c r="S38" s="18">
        <v>0</v>
      </c>
      <c r="T38" s="18">
        <v>0</v>
      </c>
      <c r="U38" s="18">
        <v>0</v>
      </c>
      <c r="V38" s="18">
        <v>0.5</v>
      </c>
      <c r="W38" s="18">
        <v>0.5</v>
      </c>
      <c r="X38" s="18">
        <v>1</v>
      </c>
      <c r="Y38" s="18">
        <v>1</v>
      </c>
    </row>
    <row r="39" spans="2:25" ht="43.2" x14ac:dyDescent="0.3">
      <c r="B39" s="93"/>
      <c r="C39" s="10" t="s">
        <v>152</v>
      </c>
      <c r="D39" s="2" t="s">
        <v>134</v>
      </c>
      <c r="E39" t="s">
        <v>136</v>
      </c>
      <c r="F39" t="s">
        <v>53</v>
      </c>
      <c r="G39" s="23" t="s">
        <v>183</v>
      </c>
      <c r="H39" t="s">
        <v>53</v>
      </c>
      <c r="J39" t="s">
        <v>20</v>
      </c>
      <c r="K39" t="s">
        <v>138</v>
      </c>
      <c r="L39" t="s">
        <v>20</v>
      </c>
      <c r="N39" t="s">
        <v>20</v>
      </c>
      <c r="P39" t="s">
        <v>20</v>
      </c>
      <c r="S39" s="18">
        <v>0.25</v>
      </c>
      <c r="T39" s="18">
        <v>0.5</v>
      </c>
      <c r="U39" s="18">
        <v>0.5</v>
      </c>
      <c r="V39" s="18">
        <v>1</v>
      </c>
      <c r="W39" s="18">
        <v>1</v>
      </c>
      <c r="X39" s="18">
        <v>1</v>
      </c>
      <c r="Y39" s="18">
        <v>1</v>
      </c>
    </row>
    <row r="40" spans="2:25" x14ac:dyDescent="0.3">
      <c r="B40" s="93"/>
      <c r="C40" s="10" t="s">
        <v>178</v>
      </c>
      <c r="D40" s="2" t="s">
        <v>53</v>
      </c>
      <c r="E40" t="s">
        <v>98</v>
      </c>
      <c r="F40" t="s">
        <v>53</v>
      </c>
      <c r="H40" t="s">
        <v>20</v>
      </c>
      <c r="I40" t="s">
        <v>138</v>
      </c>
      <c r="J40" t="s">
        <v>20</v>
      </c>
      <c r="L40" t="s">
        <v>20</v>
      </c>
      <c r="N40" t="s">
        <v>20</v>
      </c>
      <c r="P40" t="s">
        <v>20</v>
      </c>
      <c r="S40" s="18">
        <v>0.5</v>
      </c>
      <c r="T40" s="18">
        <v>0.5</v>
      </c>
      <c r="U40" s="18">
        <v>1</v>
      </c>
      <c r="V40" s="18">
        <v>1</v>
      </c>
      <c r="W40" s="18">
        <v>1</v>
      </c>
      <c r="X40" s="18">
        <v>1</v>
      </c>
      <c r="Y40" s="18">
        <v>1</v>
      </c>
    </row>
    <row r="41" spans="2:25" ht="43.2" x14ac:dyDescent="0.3">
      <c r="B41" s="93"/>
      <c r="C41" s="10" t="s">
        <v>153</v>
      </c>
      <c r="D41" s="2" t="s">
        <v>135</v>
      </c>
      <c r="E41" t="s">
        <v>136</v>
      </c>
      <c r="F41" t="s">
        <v>20</v>
      </c>
      <c r="G41" s="23" t="s">
        <v>181</v>
      </c>
      <c r="H41" t="s">
        <v>20</v>
      </c>
      <c r="J41" t="s">
        <v>20</v>
      </c>
      <c r="L41" t="s">
        <v>20</v>
      </c>
      <c r="N41" t="s">
        <v>20</v>
      </c>
      <c r="P41" t="s">
        <v>20</v>
      </c>
      <c r="S41" s="18">
        <v>0.75</v>
      </c>
      <c r="T41" s="18">
        <v>1</v>
      </c>
      <c r="U41" s="18">
        <v>1</v>
      </c>
      <c r="V41" s="18">
        <v>1</v>
      </c>
      <c r="W41" s="18">
        <v>1</v>
      </c>
      <c r="X41" s="18">
        <v>1</v>
      </c>
      <c r="Y41" s="18">
        <v>1</v>
      </c>
    </row>
    <row r="42" spans="2:25" x14ac:dyDescent="0.3">
      <c r="B42" s="93"/>
      <c r="C42" s="10" t="s">
        <v>79</v>
      </c>
      <c r="D42" s="2" t="s">
        <v>20</v>
      </c>
      <c r="E42" t="s">
        <v>137</v>
      </c>
      <c r="F42" t="s">
        <v>20</v>
      </c>
      <c r="H42" t="s">
        <v>20</v>
      </c>
      <c r="J42" t="s">
        <v>20</v>
      </c>
      <c r="L42" t="s">
        <v>20</v>
      </c>
      <c r="N42" t="s">
        <v>20</v>
      </c>
      <c r="P42" t="s">
        <v>20</v>
      </c>
      <c r="S42" s="18">
        <v>1</v>
      </c>
      <c r="T42" s="18">
        <v>1</v>
      </c>
      <c r="U42" s="18">
        <v>1</v>
      </c>
      <c r="V42" s="18">
        <v>1</v>
      </c>
      <c r="W42" s="18">
        <v>1</v>
      </c>
      <c r="X42" s="18">
        <v>1</v>
      </c>
      <c r="Y42" s="18">
        <v>1</v>
      </c>
    </row>
    <row r="43" spans="2:25" x14ac:dyDescent="0.3">
      <c r="B43" s="94" t="s">
        <v>12</v>
      </c>
      <c r="C43" s="7" t="s">
        <v>64</v>
      </c>
      <c r="D43" s="14" t="s">
        <v>21</v>
      </c>
      <c r="E43" s="9" t="s">
        <v>99</v>
      </c>
      <c r="F43" s="9" t="s">
        <v>21</v>
      </c>
      <c r="G43" s="9"/>
      <c r="H43" s="9" t="s">
        <v>21</v>
      </c>
      <c r="I43" s="9"/>
      <c r="J43" s="9" t="s">
        <v>53</v>
      </c>
      <c r="K43" s="9" t="s">
        <v>105</v>
      </c>
      <c r="L43" s="9" t="s">
        <v>53</v>
      </c>
      <c r="M43" s="9"/>
      <c r="N43" s="9" t="s">
        <v>20</v>
      </c>
      <c r="O43" s="9" t="s">
        <v>138</v>
      </c>
      <c r="P43" s="9" t="s">
        <v>20</v>
      </c>
      <c r="Q43" s="9"/>
      <c r="S43" s="18">
        <v>0</v>
      </c>
      <c r="T43" s="18">
        <v>0</v>
      </c>
      <c r="U43" s="18">
        <v>0</v>
      </c>
      <c r="V43" s="18">
        <v>0.5</v>
      </c>
      <c r="W43" s="18">
        <v>0.5</v>
      </c>
      <c r="X43" s="18">
        <v>1</v>
      </c>
      <c r="Y43" s="18">
        <v>1</v>
      </c>
    </row>
    <row r="44" spans="2:25" ht="43.2" x14ac:dyDescent="0.3">
      <c r="B44" s="95"/>
      <c r="C44" s="7" t="s">
        <v>154</v>
      </c>
      <c r="D44" s="2" t="s">
        <v>134</v>
      </c>
      <c r="E44" t="s">
        <v>136</v>
      </c>
      <c r="F44" t="s">
        <v>53</v>
      </c>
      <c r="G44" s="23" t="s">
        <v>183</v>
      </c>
      <c r="H44" t="s">
        <v>53</v>
      </c>
      <c r="J44" t="s">
        <v>20</v>
      </c>
      <c r="K44" t="s">
        <v>138</v>
      </c>
      <c r="L44" t="s">
        <v>20</v>
      </c>
      <c r="N44" t="s">
        <v>20</v>
      </c>
      <c r="P44" t="s">
        <v>20</v>
      </c>
      <c r="S44" s="18">
        <v>0.25</v>
      </c>
      <c r="T44" s="18">
        <v>0.5</v>
      </c>
      <c r="U44" s="18">
        <v>0.5</v>
      </c>
      <c r="V44" s="18">
        <v>1</v>
      </c>
      <c r="W44" s="18">
        <v>1</v>
      </c>
      <c r="X44" s="18">
        <v>1</v>
      </c>
      <c r="Y44" s="18">
        <v>1</v>
      </c>
    </row>
    <row r="45" spans="2:25" x14ac:dyDescent="0.3">
      <c r="B45" s="95"/>
      <c r="C45" s="7" t="s">
        <v>179</v>
      </c>
      <c r="D45" s="2" t="s">
        <v>53</v>
      </c>
      <c r="E45" t="s">
        <v>98</v>
      </c>
      <c r="F45" t="s">
        <v>53</v>
      </c>
      <c r="H45" t="s">
        <v>20</v>
      </c>
      <c r="I45" t="s">
        <v>138</v>
      </c>
      <c r="J45" t="s">
        <v>20</v>
      </c>
      <c r="L45" t="s">
        <v>20</v>
      </c>
      <c r="N45" t="s">
        <v>20</v>
      </c>
      <c r="P45" t="s">
        <v>20</v>
      </c>
      <c r="S45" s="18">
        <v>0.5</v>
      </c>
      <c r="T45" s="18">
        <v>0.5</v>
      </c>
      <c r="U45" s="18">
        <v>1</v>
      </c>
      <c r="V45" s="18">
        <v>1</v>
      </c>
      <c r="W45" s="18">
        <v>1</v>
      </c>
      <c r="X45" s="18">
        <v>1</v>
      </c>
      <c r="Y45" s="18">
        <v>1</v>
      </c>
    </row>
    <row r="46" spans="2:25" ht="43.2" x14ac:dyDescent="0.3">
      <c r="B46" s="95"/>
      <c r="C46" s="7" t="s">
        <v>155</v>
      </c>
      <c r="D46" s="2" t="s">
        <v>135</v>
      </c>
      <c r="E46" t="s">
        <v>136</v>
      </c>
      <c r="F46" t="s">
        <v>20</v>
      </c>
      <c r="G46" s="23" t="s">
        <v>181</v>
      </c>
      <c r="H46" t="s">
        <v>20</v>
      </c>
      <c r="J46" t="s">
        <v>20</v>
      </c>
      <c r="L46" t="s">
        <v>20</v>
      </c>
      <c r="N46" t="s">
        <v>20</v>
      </c>
      <c r="P46" t="s">
        <v>20</v>
      </c>
      <c r="S46" s="18">
        <v>0.75</v>
      </c>
      <c r="T46" s="18">
        <v>1</v>
      </c>
      <c r="U46" s="18">
        <v>1</v>
      </c>
      <c r="V46" s="18">
        <v>1</v>
      </c>
      <c r="W46" s="18">
        <v>1</v>
      </c>
      <c r="X46" s="18">
        <v>1</v>
      </c>
      <c r="Y46" s="18">
        <v>1</v>
      </c>
    </row>
    <row r="47" spans="2:25" x14ac:dyDescent="0.3">
      <c r="B47" s="95"/>
      <c r="C47" s="7" t="s">
        <v>80</v>
      </c>
      <c r="D47" s="2" t="s">
        <v>20</v>
      </c>
      <c r="E47" t="s">
        <v>137</v>
      </c>
      <c r="F47" t="s">
        <v>20</v>
      </c>
      <c r="H47" t="s">
        <v>20</v>
      </c>
      <c r="J47" t="s">
        <v>20</v>
      </c>
      <c r="L47" t="s">
        <v>20</v>
      </c>
      <c r="N47" t="s">
        <v>20</v>
      </c>
      <c r="P47" t="s">
        <v>20</v>
      </c>
      <c r="S47" s="18">
        <v>1</v>
      </c>
      <c r="T47" s="18">
        <v>1</v>
      </c>
      <c r="U47" s="18">
        <v>1</v>
      </c>
      <c r="V47" s="18">
        <v>1</v>
      </c>
      <c r="W47" s="18">
        <v>1</v>
      </c>
      <c r="X47" s="18">
        <v>1</v>
      </c>
      <c r="Y47" s="18">
        <v>1</v>
      </c>
    </row>
    <row r="48" spans="2:25" x14ac:dyDescent="0.3">
      <c r="B48" s="92" t="s">
        <v>13</v>
      </c>
      <c r="C48" s="10" t="s">
        <v>65</v>
      </c>
      <c r="D48" s="14" t="s">
        <v>21</v>
      </c>
      <c r="E48" s="9" t="s">
        <v>99</v>
      </c>
      <c r="F48" s="9" t="s">
        <v>21</v>
      </c>
      <c r="G48" s="9"/>
      <c r="H48" s="9" t="s">
        <v>21</v>
      </c>
      <c r="I48" s="9"/>
      <c r="J48" s="9" t="s">
        <v>53</v>
      </c>
      <c r="K48" s="9" t="s">
        <v>105</v>
      </c>
      <c r="L48" s="9" t="s">
        <v>53</v>
      </c>
      <c r="M48" s="9"/>
      <c r="N48" s="9" t="s">
        <v>20</v>
      </c>
      <c r="O48" s="9" t="s">
        <v>138</v>
      </c>
      <c r="P48" s="9" t="s">
        <v>20</v>
      </c>
      <c r="Q48" s="9"/>
      <c r="S48" s="18">
        <v>0</v>
      </c>
      <c r="T48" s="18">
        <v>0</v>
      </c>
      <c r="U48" s="18">
        <v>0</v>
      </c>
      <c r="V48" s="18">
        <v>0.5</v>
      </c>
      <c r="W48" s="18">
        <v>0.5</v>
      </c>
      <c r="X48" s="18">
        <v>1</v>
      </c>
      <c r="Y48" s="18">
        <v>1</v>
      </c>
    </row>
    <row r="49" spans="2:25" ht="43.2" x14ac:dyDescent="0.3">
      <c r="B49" s="93"/>
      <c r="C49" s="10" t="s">
        <v>156</v>
      </c>
      <c r="D49" s="2" t="s">
        <v>134</v>
      </c>
      <c r="E49" t="s">
        <v>136</v>
      </c>
      <c r="F49" t="s">
        <v>53</v>
      </c>
      <c r="G49" s="23" t="s">
        <v>183</v>
      </c>
      <c r="H49" t="s">
        <v>53</v>
      </c>
      <c r="J49" t="s">
        <v>20</v>
      </c>
      <c r="K49" t="s">
        <v>138</v>
      </c>
      <c r="L49" t="s">
        <v>20</v>
      </c>
      <c r="N49" t="s">
        <v>20</v>
      </c>
      <c r="P49" t="s">
        <v>20</v>
      </c>
      <c r="S49" s="18">
        <v>0.25</v>
      </c>
      <c r="T49" s="18">
        <v>0.5</v>
      </c>
      <c r="U49" s="18">
        <v>0.5</v>
      </c>
      <c r="V49" s="18">
        <v>1</v>
      </c>
      <c r="W49" s="18">
        <v>1</v>
      </c>
      <c r="X49" s="18">
        <v>1</v>
      </c>
      <c r="Y49" s="18">
        <v>1</v>
      </c>
    </row>
    <row r="50" spans="2:25" x14ac:dyDescent="0.3">
      <c r="B50" s="93"/>
      <c r="C50" s="10" t="s">
        <v>180</v>
      </c>
      <c r="D50" s="2" t="s">
        <v>53</v>
      </c>
      <c r="E50" t="s">
        <v>98</v>
      </c>
      <c r="F50" t="s">
        <v>53</v>
      </c>
      <c r="H50" t="s">
        <v>20</v>
      </c>
      <c r="I50" t="s">
        <v>138</v>
      </c>
      <c r="J50" t="s">
        <v>20</v>
      </c>
      <c r="L50" t="s">
        <v>20</v>
      </c>
      <c r="N50" t="s">
        <v>20</v>
      </c>
      <c r="P50" t="s">
        <v>20</v>
      </c>
      <c r="S50" s="18">
        <v>0.5</v>
      </c>
      <c r="T50" s="18">
        <v>0.5</v>
      </c>
      <c r="U50" s="18">
        <v>1</v>
      </c>
      <c r="V50" s="18">
        <v>1</v>
      </c>
      <c r="W50" s="18">
        <v>1</v>
      </c>
      <c r="X50" s="18">
        <v>1</v>
      </c>
      <c r="Y50" s="18">
        <v>1</v>
      </c>
    </row>
    <row r="51" spans="2:25" ht="43.2" x14ac:dyDescent="0.3">
      <c r="B51" s="93"/>
      <c r="C51" s="10" t="s">
        <v>157</v>
      </c>
      <c r="D51" s="2" t="s">
        <v>135</v>
      </c>
      <c r="E51" t="s">
        <v>136</v>
      </c>
      <c r="F51" t="s">
        <v>20</v>
      </c>
      <c r="G51" s="23" t="s">
        <v>181</v>
      </c>
      <c r="H51" t="s">
        <v>20</v>
      </c>
      <c r="J51" t="s">
        <v>20</v>
      </c>
      <c r="L51" t="s">
        <v>20</v>
      </c>
      <c r="N51" t="s">
        <v>20</v>
      </c>
      <c r="P51" t="s">
        <v>20</v>
      </c>
      <c r="S51" s="18">
        <v>0.75</v>
      </c>
      <c r="T51" s="18">
        <v>1</v>
      </c>
      <c r="U51" s="18">
        <v>1</v>
      </c>
      <c r="V51" s="18">
        <v>1</v>
      </c>
      <c r="W51" s="18">
        <v>1</v>
      </c>
      <c r="X51" s="18">
        <v>1</v>
      </c>
      <c r="Y51" s="18">
        <v>1</v>
      </c>
    </row>
    <row r="52" spans="2:25" x14ac:dyDescent="0.3">
      <c r="B52" s="93"/>
      <c r="C52" s="10" t="s">
        <v>81</v>
      </c>
      <c r="D52" s="2" t="s">
        <v>20</v>
      </c>
      <c r="E52" t="s">
        <v>137</v>
      </c>
      <c r="F52" t="s">
        <v>20</v>
      </c>
      <c r="H52" t="s">
        <v>20</v>
      </c>
      <c r="J52" t="s">
        <v>20</v>
      </c>
      <c r="L52" t="s">
        <v>20</v>
      </c>
      <c r="N52" t="s">
        <v>20</v>
      </c>
      <c r="P52" t="s">
        <v>20</v>
      </c>
      <c r="S52" s="18">
        <v>1</v>
      </c>
      <c r="T52" s="18">
        <v>1</v>
      </c>
      <c r="U52" s="18">
        <v>1</v>
      </c>
      <c r="V52" s="18">
        <v>1</v>
      </c>
      <c r="W52" s="18">
        <v>1</v>
      </c>
      <c r="X52" s="18">
        <v>1</v>
      </c>
      <c r="Y52" s="18">
        <v>1</v>
      </c>
    </row>
    <row r="53" spans="2:25" x14ac:dyDescent="0.3">
      <c r="B53" s="94" t="s">
        <v>14</v>
      </c>
      <c r="C53" s="7" t="s">
        <v>66</v>
      </c>
      <c r="D53" s="14" t="s">
        <v>21</v>
      </c>
      <c r="E53" s="9" t="s">
        <v>99</v>
      </c>
      <c r="F53" s="9" t="s">
        <v>21</v>
      </c>
      <c r="G53" s="9"/>
      <c r="H53" s="9" t="s">
        <v>22</v>
      </c>
      <c r="I53" s="9" t="s">
        <v>104</v>
      </c>
      <c r="J53" s="9" t="s">
        <v>22</v>
      </c>
      <c r="K53" s="9"/>
      <c r="L53" s="9" t="s">
        <v>23</v>
      </c>
      <c r="M53" s="9" t="s">
        <v>106</v>
      </c>
      <c r="N53" s="9" t="s">
        <v>23</v>
      </c>
      <c r="O53" s="9"/>
      <c r="P53" s="9" t="s">
        <v>20</v>
      </c>
      <c r="Q53" s="9" t="s">
        <v>138</v>
      </c>
      <c r="S53" s="18">
        <v>0</v>
      </c>
      <c r="T53" s="18">
        <v>0</v>
      </c>
      <c r="U53" s="19">
        <v>0.33329999999999999</v>
      </c>
      <c r="V53" s="19">
        <v>0.33329999999999999</v>
      </c>
      <c r="W53" s="19">
        <v>0.66669999999999996</v>
      </c>
      <c r="X53" s="19">
        <v>0.66669999999999996</v>
      </c>
      <c r="Y53" s="18">
        <v>1</v>
      </c>
    </row>
    <row r="54" spans="2:25" ht="43.2" x14ac:dyDescent="0.3">
      <c r="B54" s="95"/>
      <c r="C54" s="7" t="s">
        <v>158</v>
      </c>
      <c r="D54" s="2" t="s">
        <v>134</v>
      </c>
      <c r="E54" t="s">
        <v>136</v>
      </c>
      <c r="F54" t="s">
        <v>22</v>
      </c>
      <c r="G54" s="23" t="s">
        <v>182</v>
      </c>
      <c r="H54" t="s">
        <v>22</v>
      </c>
      <c r="J54" t="s">
        <v>23</v>
      </c>
      <c r="K54" t="s">
        <v>106</v>
      </c>
      <c r="L54" t="s">
        <v>23</v>
      </c>
      <c r="N54" t="s">
        <v>20</v>
      </c>
      <c r="O54" s="9" t="s">
        <v>138</v>
      </c>
      <c r="P54" t="s">
        <v>20</v>
      </c>
      <c r="S54" s="19">
        <v>0.16669999999999999</v>
      </c>
      <c r="T54" s="19">
        <v>0.33329999999999999</v>
      </c>
      <c r="U54" s="19">
        <v>0.33329999999999999</v>
      </c>
      <c r="V54" s="19">
        <v>0.66669999999999996</v>
      </c>
      <c r="W54" s="19">
        <v>0.66669999999999996</v>
      </c>
      <c r="X54" s="18">
        <v>1</v>
      </c>
      <c r="Y54" s="18">
        <v>1</v>
      </c>
    </row>
    <row r="55" spans="2:25" x14ac:dyDescent="0.3">
      <c r="B55" s="95"/>
      <c r="C55" s="7" t="s">
        <v>82</v>
      </c>
      <c r="D55" s="2" t="s">
        <v>22</v>
      </c>
      <c r="E55" t="s">
        <v>100</v>
      </c>
      <c r="F55" t="s">
        <v>22</v>
      </c>
      <c r="H55" t="s">
        <v>23</v>
      </c>
      <c r="I55" t="s">
        <v>106</v>
      </c>
      <c r="J55" t="s">
        <v>23</v>
      </c>
      <c r="L55" t="s">
        <v>20</v>
      </c>
      <c r="M55" t="s">
        <v>138</v>
      </c>
      <c r="N55" t="s">
        <v>20</v>
      </c>
      <c r="P55" t="s">
        <v>20</v>
      </c>
      <c r="S55" s="19">
        <v>0.33329999999999999</v>
      </c>
      <c r="T55" s="19">
        <v>0.33329999999999999</v>
      </c>
      <c r="U55" s="19">
        <v>0.66669999999999996</v>
      </c>
      <c r="V55" s="19">
        <v>0.66669999999999996</v>
      </c>
      <c r="W55" s="18">
        <v>1</v>
      </c>
      <c r="X55" s="18">
        <v>1</v>
      </c>
      <c r="Y55" s="18">
        <v>1</v>
      </c>
    </row>
    <row r="56" spans="2:25" x14ac:dyDescent="0.3">
      <c r="B56" s="95"/>
      <c r="C56" s="7" t="s">
        <v>83</v>
      </c>
      <c r="D56" s="2" t="s">
        <v>23</v>
      </c>
      <c r="E56" t="s">
        <v>101</v>
      </c>
      <c r="F56" t="s">
        <v>23</v>
      </c>
      <c r="H56" t="s">
        <v>20</v>
      </c>
      <c r="I56" t="s">
        <v>138</v>
      </c>
      <c r="J56" t="s">
        <v>20</v>
      </c>
      <c r="L56" t="s">
        <v>20</v>
      </c>
      <c r="N56" t="s">
        <v>20</v>
      </c>
      <c r="P56" t="s">
        <v>20</v>
      </c>
      <c r="S56" s="19">
        <v>0.66670000000000007</v>
      </c>
      <c r="T56" s="19">
        <v>0.66669999999999996</v>
      </c>
      <c r="U56" s="18">
        <v>1</v>
      </c>
      <c r="V56" s="18">
        <v>1</v>
      </c>
      <c r="W56" s="18">
        <v>1</v>
      </c>
      <c r="X56" s="18">
        <v>1</v>
      </c>
      <c r="Y56" s="18">
        <v>1</v>
      </c>
    </row>
    <row r="57" spans="2:25" ht="43.2" x14ac:dyDescent="0.3">
      <c r="B57" s="95"/>
      <c r="C57" s="7" t="s">
        <v>159</v>
      </c>
      <c r="D57" s="2" t="s">
        <v>135</v>
      </c>
      <c r="E57" t="s">
        <v>136</v>
      </c>
      <c r="F57" t="s">
        <v>20</v>
      </c>
      <c r="G57" s="23" t="s">
        <v>181</v>
      </c>
      <c r="H57" t="s">
        <v>20</v>
      </c>
      <c r="J57" t="s">
        <v>20</v>
      </c>
      <c r="L57" t="s">
        <v>20</v>
      </c>
      <c r="N57" t="s">
        <v>20</v>
      </c>
      <c r="P57" t="s">
        <v>20</v>
      </c>
      <c r="S57" s="19">
        <v>0.83330000000000004</v>
      </c>
      <c r="T57" s="18">
        <v>1</v>
      </c>
      <c r="U57" s="18">
        <v>1</v>
      </c>
      <c r="V57" s="18">
        <v>1</v>
      </c>
      <c r="W57" s="18">
        <v>1</v>
      </c>
      <c r="X57" s="18">
        <v>1</v>
      </c>
      <c r="Y57" s="18">
        <v>1</v>
      </c>
    </row>
    <row r="58" spans="2:25" x14ac:dyDescent="0.3">
      <c r="B58" s="95"/>
      <c r="C58" s="7" t="s">
        <v>84</v>
      </c>
      <c r="D58" s="2" t="s">
        <v>20</v>
      </c>
      <c r="E58" t="s">
        <v>137</v>
      </c>
      <c r="F58" t="s">
        <v>20</v>
      </c>
      <c r="H58" t="s">
        <v>20</v>
      </c>
      <c r="J58" t="s">
        <v>20</v>
      </c>
      <c r="L58" t="s">
        <v>20</v>
      </c>
      <c r="N58" t="s">
        <v>20</v>
      </c>
      <c r="P58" t="s">
        <v>20</v>
      </c>
      <c r="S58" s="18">
        <v>1</v>
      </c>
      <c r="T58" s="18">
        <v>1</v>
      </c>
      <c r="U58" s="18">
        <v>1</v>
      </c>
      <c r="V58" s="18">
        <v>1</v>
      </c>
      <c r="W58" s="18">
        <v>1</v>
      </c>
      <c r="X58" s="18">
        <v>1</v>
      </c>
      <c r="Y58" s="18">
        <v>1</v>
      </c>
    </row>
    <row r="59" spans="2:25" x14ac:dyDescent="0.3">
      <c r="B59" s="92" t="s">
        <v>15</v>
      </c>
      <c r="C59" s="10" t="s">
        <v>67</v>
      </c>
      <c r="D59" s="14" t="s">
        <v>21</v>
      </c>
      <c r="E59" s="9" t="s">
        <v>99</v>
      </c>
      <c r="F59" s="9" t="s">
        <v>21</v>
      </c>
      <c r="G59" s="9"/>
      <c r="H59" s="9" t="s">
        <v>22</v>
      </c>
      <c r="I59" s="9" t="s">
        <v>104</v>
      </c>
      <c r="J59" s="9" t="s">
        <v>22</v>
      </c>
      <c r="K59" s="9"/>
      <c r="L59" s="9" t="s">
        <v>23</v>
      </c>
      <c r="M59" s="9" t="s">
        <v>106</v>
      </c>
      <c r="N59" s="9" t="s">
        <v>23</v>
      </c>
      <c r="O59" s="9"/>
      <c r="P59" s="9" t="s">
        <v>20</v>
      </c>
      <c r="Q59" s="9" t="s">
        <v>138</v>
      </c>
      <c r="S59" s="18">
        <v>0</v>
      </c>
      <c r="T59" s="18">
        <v>0</v>
      </c>
      <c r="U59" s="19">
        <v>0.33329999999999999</v>
      </c>
      <c r="V59" s="19">
        <v>0.33329999999999999</v>
      </c>
      <c r="W59" s="19">
        <v>0.66669999999999996</v>
      </c>
      <c r="X59" s="19">
        <v>0.66669999999999996</v>
      </c>
      <c r="Y59" s="18">
        <v>1</v>
      </c>
    </row>
    <row r="60" spans="2:25" ht="43.2" x14ac:dyDescent="0.3">
      <c r="B60" s="93"/>
      <c r="C60" s="10" t="s">
        <v>160</v>
      </c>
      <c r="D60" s="2" t="s">
        <v>134</v>
      </c>
      <c r="E60" t="s">
        <v>136</v>
      </c>
      <c r="F60" t="s">
        <v>22</v>
      </c>
      <c r="G60" s="23" t="s">
        <v>182</v>
      </c>
      <c r="H60" t="s">
        <v>22</v>
      </c>
      <c r="J60" t="s">
        <v>23</v>
      </c>
      <c r="K60" t="s">
        <v>106</v>
      </c>
      <c r="L60" t="s">
        <v>23</v>
      </c>
      <c r="N60" t="s">
        <v>20</v>
      </c>
      <c r="O60" s="9" t="s">
        <v>138</v>
      </c>
      <c r="P60" t="s">
        <v>20</v>
      </c>
      <c r="S60" s="19">
        <v>0.16669999999999999</v>
      </c>
      <c r="T60" s="19">
        <v>0.33329999999999999</v>
      </c>
      <c r="U60" s="19">
        <v>0.33329999999999999</v>
      </c>
      <c r="V60" s="19">
        <v>0.66669999999999996</v>
      </c>
      <c r="W60" s="19">
        <v>0.66669999999999996</v>
      </c>
      <c r="X60" s="18">
        <v>1</v>
      </c>
      <c r="Y60" s="18">
        <v>1</v>
      </c>
    </row>
    <row r="61" spans="2:25" x14ac:dyDescent="0.3">
      <c r="B61" s="93"/>
      <c r="C61" s="10" t="s">
        <v>85</v>
      </c>
      <c r="D61" s="2" t="s">
        <v>22</v>
      </c>
      <c r="E61" t="s">
        <v>100</v>
      </c>
      <c r="F61" t="s">
        <v>22</v>
      </c>
      <c r="H61" t="s">
        <v>23</v>
      </c>
      <c r="I61" t="s">
        <v>106</v>
      </c>
      <c r="J61" t="s">
        <v>23</v>
      </c>
      <c r="L61" t="s">
        <v>20</v>
      </c>
      <c r="M61" t="s">
        <v>138</v>
      </c>
      <c r="N61" t="s">
        <v>20</v>
      </c>
      <c r="P61" t="s">
        <v>20</v>
      </c>
      <c r="S61" s="19">
        <v>0.33329999999999999</v>
      </c>
      <c r="T61" s="19">
        <v>0.33329999999999999</v>
      </c>
      <c r="U61" s="19">
        <v>0.66669999999999996</v>
      </c>
      <c r="V61" s="19">
        <v>0.66669999999999996</v>
      </c>
      <c r="W61" s="18">
        <v>1</v>
      </c>
      <c r="X61" s="18">
        <v>1</v>
      </c>
      <c r="Y61" s="18">
        <v>1</v>
      </c>
    </row>
    <row r="62" spans="2:25" x14ac:dyDescent="0.3">
      <c r="B62" s="93"/>
      <c r="C62" s="10" t="s">
        <v>86</v>
      </c>
      <c r="D62" s="2" t="s">
        <v>23</v>
      </c>
      <c r="E62" t="s">
        <v>101</v>
      </c>
      <c r="F62" t="s">
        <v>23</v>
      </c>
      <c r="H62" t="s">
        <v>20</v>
      </c>
      <c r="I62" t="s">
        <v>138</v>
      </c>
      <c r="J62" t="s">
        <v>20</v>
      </c>
      <c r="L62" t="s">
        <v>20</v>
      </c>
      <c r="N62" t="s">
        <v>20</v>
      </c>
      <c r="P62" t="s">
        <v>20</v>
      </c>
      <c r="S62" s="19">
        <v>0.66670000000000007</v>
      </c>
      <c r="T62" s="19">
        <v>0.66669999999999996</v>
      </c>
      <c r="U62" s="18">
        <v>1</v>
      </c>
      <c r="V62" s="18">
        <v>1</v>
      </c>
      <c r="W62" s="18">
        <v>1</v>
      </c>
      <c r="X62" s="18">
        <v>1</v>
      </c>
      <c r="Y62" s="18">
        <v>1</v>
      </c>
    </row>
    <row r="63" spans="2:25" ht="43.2" x14ac:dyDescent="0.3">
      <c r="B63" s="93"/>
      <c r="C63" s="10" t="s">
        <v>161</v>
      </c>
      <c r="D63" s="2" t="s">
        <v>135</v>
      </c>
      <c r="E63" t="s">
        <v>136</v>
      </c>
      <c r="F63" t="s">
        <v>20</v>
      </c>
      <c r="G63" s="23" t="s">
        <v>181</v>
      </c>
      <c r="H63" t="s">
        <v>20</v>
      </c>
      <c r="J63" t="s">
        <v>20</v>
      </c>
      <c r="L63" t="s">
        <v>20</v>
      </c>
      <c r="N63" t="s">
        <v>20</v>
      </c>
      <c r="P63" t="s">
        <v>20</v>
      </c>
      <c r="S63" s="19">
        <v>0.83330000000000004</v>
      </c>
      <c r="T63" s="18">
        <v>1</v>
      </c>
      <c r="U63" s="18">
        <v>1</v>
      </c>
      <c r="V63" s="18">
        <v>1</v>
      </c>
      <c r="W63" s="18">
        <v>1</v>
      </c>
      <c r="X63" s="18">
        <v>1</v>
      </c>
      <c r="Y63" s="18">
        <v>1</v>
      </c>
    </row>
    <row r="64" spans="2:25" x14ac:dyDescent="0.3">
      <c r="B64" s="93"/>
      <c r="C64" s="10" t="s">
        <v>87</v>
      </c>
      <c r="D64" s="2" t="s">
        <v>20</v>
      </c>
      <c r="E64" t="s">
        <v>137</v>
      </c>
      <c r="F64" t="s">
        <v>20</v>
      </c>
      <c r="H64" t="s">
        <v>20</v>
      </c>
      <c r="J64" t="s">
        <v>20</v>
      </c>
      <c r="L64" t="s">
        <v>20</v>
      </c>
      <c r="N64" t="s">
        <v>20</v>
      </c>
      <c r="P64" t="s">
        <v>20</v>
      </c>
      <c r="S64" s="18">
        <v>1</v>
      </c>
      <c r="T64" s="18">
        <v>1</v>
      </c>
      <c r="U64" s="18">
        <v>1</v>
      </c>
      <c r="V64" s="18">
        <v>1</v>
      </c>
      <c r="W64" s="18">
        <v>1</v>
      </c>
      <c r="X64" s="18">
        <v>1</v>
      </c>
      <c r="Y64" s="18">
        <v>1</v>
      </c>
    </row>
    <row r="65" spans="2:25" x14ac:dyDescent="0.3">
      <c r="B65" s="94" t="s">
        <v>16</v>
      </c>
      <c r="C65" s="7" t="s">
        <v>68</v>
      </c>
      <c r="D65" s="14" t="s">
        <v>21</v>
      </c>
      <c r="E65" s="9" t="s">
        <v>99</v>
      </c>
      <c r="F65" s="9" t="s">
        <v>21</v>
      </c>
      <c r="G65" s="9"/>
      <c r="H65" s="9" t="s">
        <v>22</v>
      </c>
      <c r="I65" s="9" t="s">
        <v>104</v>
      </c>
      <c r="J65" s="9" t="s">
        <v>22</v>
      </c>
      <c r="K65" s="9"/>
      <c r="L65" s="9" t="s">
        <v>23</v>
      </c>
      <c r="M65" s="9" t="s">
        <v>106</v>
      </c>
      <c r="N65" s="9" t="s">
        <v>23</v>
      </c>
      <c r="O65" s="9"/>
      <c r="P65" s="9" t="s">
        <v>20</v>
      </c>
      <c r="Q65" s="9" t="s">
        <v>138</v>
      </c>
      <c r="S65" s="18">
        <v>0</v>
      </c>
      <c r="T65" s="18">
        <v>0</v>
      </c>
      <c r="U65" s="19">
        <v>0.33329999999999999</v>
      </c>
      <c r="V65" s="19">
        <v>0.33329999999999999</v>
      </c>
      <c r="W65" s="19">
        <v>0.66669999999999996</v>
      </c>
      <c r="X65" s="19">
        <v>0.66669999999999996</v>
      </c>
      <c r="Y65" s="18">
        <v>1</v>
      </c>
    </row>
    <row r="66" spans="2:25" ht="43.2" x14ac:dyDescent="0.3">
      <c r="B66" s="95"/>
      <c r="C66" s="7" t="s">
        <v>162</v>
      </c>
      <c r="D66" s="2" t="s">
        <v>134</v>
      </c>
      <c r="E66" t="s">
        <v>136</v>
      </c>
      <c r="F66" t="s">
        <v>22</v>
      </c>
      <c r="G66" s="23" t="s">
        <v>182</v>
      </c>
      <c r="H66" t="s">
        <v>22</v>
      </c>
      <c r="J66" t="s">
        <v>23</v>
      </c>
      <c r="K66" t="s">
        <v>106</v>
      </c>
      <c r="L66" t="s">
        <v>23</v>
      </c>
      <c r="N66" t="s">
        <v>20</v>
      </c>
      <c r="O66" s="9" t="s">
        <v>138</v>
      </c>
      <c r="P66" t="s">
        <v>20</v>
      </c>
      <c r="S66" s="19">
        <v>0.16669999999999999</v>
      </c>
      <c r="T66" s="19">
        <v>0.33329999999999999</v>
      </c>
      <c r="U66" s="19">
        <v>0.33329999999999999</v>
      </c>
      <c r="V66" s="19">
        <v>0.66669999999999996</v>
      </c>
      <c r="W66" s="19">
        <v>0.66669999999999996</v>
      </c>
      <c r="X66" s="18">
        <v>1</v>
      </c>
      <c r="Y66" s="18">
        <v>1</v>
      </c>
    </row>
    <row r="67" spans="2:25" x14ac:dyDescent="0.3">
      <c r="B67" s="95"/>
      <c r="C67" s="7" t="s">
        <v>88</v>
      </c>
      <c r="D67" s="2" t="s">
        <v>22</v>
      </c>
      <c r="E67" t="s">
        <v>100</v>
      </c>
      <c r="F67" t="s">
        <v>22</v>
      </c>
      <c r="H67" t="s">
        <v>23</v>
      </c>
      <c r="I67" t="s">
        <v>106</v>
      </c>
      <c r="J67" t="s">
        <v>23</v>
      </c>
      <c r="L67" t="s">
        <v>20</v>
      </c>
      <c r="M67" t="s">
        <v>138</v>
      </c>
      <c r="N67" t="s">
        <v>20</v>
      </c>
      <c r="P67" t="s">
        <v>20</v>
      </c>
      <c r="S67" s="19">
        <v>0.33329999999999999</v>
      </c>
      <c r="T67" s="19">
        <v>0.33329999999999999</v>
      </c>
      <c r="U67" s="19">
        <v>0.66669999999999996</v>
      </c>
      <c r="V67" s="19">
        <v>0.66669999999999996</v>
      </c>
      <c r="W67" s="18">
        <v>1</v>
      </c>
      <c r="X67" s="18">
        <v>1</v>
      </c>
      <c r="Y67" s="18">
        <v>1</v>
      </c>
    </row>
    <row r="68" spans="2:25" x14ac:dyDescent="0.3">
      <c r="B68" s="95"/>
      <c r="C68" s="7" t="s">
        <v>89</v>
      </c>
      <c r="D68" s="2" t="s">
        <v>23</v>
      </c>
      <c r="E68" t="s">
        <v>101</v>
      </c>
      <c r="F68" t="s">
        <v>23</v>
      </c>
      <c r="H68" t="s">
        <v>20</v>
      </c>
      <c r="I68" t="s">
        <v>138</v>
      </c>
      <c r="J68" t="s">
        <v>20</v>
      </c>
      <c r="L68" t="s">
        <v>20</v>
      </c>
      <c r="N68" t="s">
        <v>20</v>
      </c>
      <c r="P68" t="s">
        <v>20</v>
      </c>
      <c r="S68" s="19">
        <v>0.66670000000000007</v>
      </c>
      <c r="T68" s="19">
        <v>0.66669999999999996</v>
      </c>
      <c r="U68" s="18">
        <v>1</v>
      </c>
      <c r="V68" s="18">
        <v>1</v>
      </c>
      <c r="W68" s="18">
        <v>1</v>
      </c>
      <c r="X68" s="18">
        <v>1</v>
      </c>
      <c r="Y68" s="18">
        <v>1</v>
      </c>
    </row>
    <row r="69" spans="2:25" ht="43.2" x14ac:dyDescent="0.3">
      <c r="B69" s="95"/>
      <c r="C69" s="7" t="s">
        <v>163</v>
      </c>
      <c r="D69" s="2" t="s">
        <v>135</v>
      </c>
      <c r="E69" t="s">
        <v>136</v>
      </c>
      <c r="F69" t="s">
        <v>20</v>
      </c>
      <c r="G69" s="23" t="s">
        <v>181</v>
      </c>
      <c r="H69" t="s">
        <v>20</v>
      </c>
      <c r="J69" t="s">
        <v>20</v>
      </c>
      <c r="L69" t="s">
        <v>20</v>
      </c>
      <c r="N69" t="s">
        <v>20</v>
      </c>
      <c r="P69" t="s">
        <v>20</v>
      </c>
      <c r="S69" s="19">
        <v>0.83330000000000004</v>
      </c>
      <c r="T69" s="18">
        <v>1</v>
      </c>
      <c r="U69" s="18">
        <v>1</v>
      </c>
      <c r="V69" s="18">
        <v>1</v>
      </c>
      <c r="W69" s="18">
        <v>1</v>
      </c>
      <c r="X69" s="18">
        <v>1</v>
      </c>
      <c r="Y69" s="18">
        <v>1</v>
      </c>
    </row>
    <row r="70" spans="2:25" x14ac:dyDescent="0.3">
      <c r="B70" s="95"/>
      <c r="C70" s="7" t="s">
        <v>90</v>
      </c>
      <c r="D70" s="2" t="s">
        <v>20</v>
      </c>
      <c r="E70" t="s">
        <v>137</v>
      </c>
      <c r="F70" t="s">
        <v>20</v>
      </c>
      <c r="H70" t="s">
        <v>20</v>
      </c>
      <c r="J70" t="s">
        <v>20</v>
      </c>
      <c r="L70" t="s">
        <v>20</v>
      </c>
      <c r="N70" t="s">
        <v>20</v>
      </c>
      <c r="P70" t="s">
        <v>20</v>
      </c>
      <c r="S70" s="18">
        <v>1</v>
      </c>
      <c r="T70" s="18">
        <v>1</v>
      </c>
      <c r="U70" s="18">
        <v>1</v>
      </c>
      <c r="V70" s="18">
        <v>1</v>
      </c>
      <c r="W70" s="18">
        <v>1</v>
      </c>
      <c r="X70" s="18">
        <v>1</v>
      </c>
      <c r="Y70" s="18">
        <v>1</v>
      </c>
    </row>
    <row r="71" spans="2:25" x14ac:dyDescent="0.3">
      <c r="B71" s="92" t="s">
        <v>17</v>
      </c>
      <c r="C71" s="10" t="s">
        <v>69</v>
      </c>
      <c r="D71" s="14" t="s">
        <v>21</v>
      </c>
      <c r="E71" s="9" t="s">
        <v>99</v>
      </c>
      <c r="F71" s="9" t="s">
        <v>21</v>
      </c>
      <c r="G71" s="9"/>
      <c r="H71" s="9" t="s">
        <v>22</v>
      </c>
      <c r="I71" s="9" t="s">
        <v>104</v>
      </c>
      <c r="J71" s="9" t="s">
        <v>22</v>
      </c>
      <c r="K71" s="9"/>
      <c r="L71" s="9" t="s">
        <v>23</v>
      </c>
      <c r="M71" s="9" t="s">
        <v>106</v>
      </c>
      <c r="N71" s="9" t="s">
        <v>23</v>
      </c>
      <c r="O71" s="9"/>
      <c r="P71" s="9" t="s">
        <v>20</v>
      </c>
      <c r="Q71" s="9" t="s">
        <v>138</v>
      </c>
      <c r="S71" s="18">
        <v>0</v>
      </c>
      <c r="T71" s="18">
        <v>0</v>
      </c>
      <c r="U71" s="19">
        <v>0.33329999999999999</v>
      </c>
      <c r="V71" s="19">
        <v>0.33329999999999999</v>
      </c>
      <c r="W71" s="19">
        <v>0.66669999999999996</v>
      </c>
      <c r="X71" s="19">
        <v>0.66669999999999996</v>
      </c>
      <c r="Y71" s="18">
        <v>1</v>
      </c>
    </row>
    <row r="72" spans="2:25" x14ac:dyDescent="0.3">
      <c r="B72" s="93"/>
      <c r="C72" s="10" t="s">
        <v>164</v>
      </c>
      <c r="D72" s="2" t="s">
        <v>134</v>
      </c>
      <c r="E72" t="s">
        <v>136</v>
      </c>
      <c r="F72" t="s">
        <v>22</v>
      </c>
      <c r="G72" t="s">
        <v>102</v>
      </c>
      <c r="H72" t="s">
        <v>22</v>
      </c>
      <c r="J72" t="s">
        <v>23</v>
      </c>
      <c r="K72" t="s">
        <v>106</v>
      </c>
      <c r="L72" t="s">
        <v>23</v>
      </c>
      <c r="N72" t="s">
        <v>20</v>
      </c>
      <c r="O72" s="9" t="s">
        <v>138</v>
      </c>
      <c r="P72" t="s">
        <v>20</v>
      </c>
      <c r="S72" s="19">
        <v>0.16669999999999999</v>
      </c>
      <c r="T72" s="19">
        <v>0.33329999999999999</v>
      </c>
      <c r="U72" s="19">
        <v>0.33329999999999999</v>
      </c>
      <c r="V72" s="19">
        <v>0.66669999999999996</v>
      </c>
      <c r="W72" s="19">
        <v>0.66669999999999996</v>
      </c>
      <c r="X72" s="18">
        <v>1</v>
      </c>
      <c r="Y72" s="18">
        <v>1</v>
      </c>
    </row>
    <row r="73" spans="2:25" x14ac:dyDescent="0.3">
      <c r="B73" s="93"/>
      <c r="C73" s="10" t="s">
        <v>91</v>
      </c>
      <c r="D73" s="2" t="s">
        <v>22</v>
      </c>
      <c r="E73" t="s">
        <v>100</v>
      </c>
      <c r="F73" t="s">
        <v>22</v>
      </c>
      <c r="H73" t="s">
        <v>23</v>
      </c>
      <c r="I73" t="s">
        <v>106</v>
      </c>
      <c r="J73" t="s">
        <v>23</v>
      </c>
      <c r="L73" t="s">
        <v>20</v>
      </c>
      <c r="M73" t="s">
        <v>138</v>
      </c>
      <c r="N73" t="s">
        <v>20</v>
      </c>
      <c r="P73" t="s">
        <v>20</v>
      </c>
      <c r="S73" s="19">
        <v>0.33329999999999999</v>
      </c>
      <c r="T73" s="19">
        <v>0.33329999999999999</v>
      </c>
      <c r="U73" s="19">
        <v>0.66669999999999996</v>
      </c>
      <c r="V73" s="19">
        <v>0.66669999999999996</v>
      </c>
      <c r="W73" s="18">
        <v>1</v>
      </c>
      <c r="X73" s="18">
        <v>1</v>
      </c>
      <c r="Y73" s="18">
        <v>1</v>
      </c>
    </row>
    <row r="74" spans="2:25" x14ac:dyDescent="0.3">
      <c r="B74" s="93"/>
      <c r="C74" s="10" t="s">
        <v>92</v>
      </c>
      <c r="D74" s="2" t="s">
        <v>23</v>
      </c>
      <c r="E74" t="s">
        <v>101</v>
      </c>
      <c r="F74" t="s">
        <v>23</v>
      </c>
      <c r="H74" t="s">
        <v>20</v>
      </c>
      <c r="I74" t="s">
        <v>138</v>
      </c>
      <c r="J74" t="s">
        <v>20</v>
      </c>
      <c r="L74" t="s">
        <v>20</v>
      </c>
      <c r="N74" t="s">
        <v>20</v>
      </c>
      <c r="P74" t="s">
        <v>20</v>
      </c>
      <c r="S74" s="19">
        <v>0.66670000000000007</v>
      </c>
      <c r="T74" s="19">
        <v>0.66669999999999996</v>
      </c>
      <c r="U74" s="18">
        <v>1</v>
      </c>
      <c r="V74" s="18">
        <v>1</v>
      </c>
      <c r="W74" s="18">
        <v>1</v>
      </c>
      <c r="X74" s="18">
        <v>1</v>
      </c>
      <c r="Y74" s="18">
        <v>1</v>
      </c>
    </row>
    <row r="75" spans="2:25" ht="43.2" x14ac:dyDescent="0.3">
      <c r="B75" s="93"/>
      <c r="C75" s="10" t="s">
        <v>165</v>
      </c>
      <c r="D75" s="2" t="s">
        <v>135</v>
      </c>
      <c r="E75" t="s">
        <v>136</v>
      </c>
      <c r="F75" t="s">
        <v>20</v>
      </c>
      <c r="G75" s="23" t="s">
        <v>181</v>
      </c>
      <c r="H75" t="s">
        <v>20</v>
      </c>
      <c r="J75" t="s">
        <v>20</v>
      </c>
      <c r="L75" t="s">
        <v>20</v>
      </c>
      <c r="N75" t="s">
        <v>20</v>
      </c>
      <c r="P75" t="s">
        <v>20</v>
      </c>
      <c r="S75" s="19">
        <v>0.83330000000000004</v>
      </c>
      <c r="T75" s="18">
        <v>1</v>
      </c>
      <c r="U75" s="18">
        <v>1</v>
      </c>
      <c r="V75" s="18">
        <v>1</v>
      </c>
      <c r="W75" s="18">
        <v>1</v>
      </c>
      <c r="X75" s="18">
        <v>1</v>
      </c>
      <c r="Y75" s="18">
        <v>1</v>
      </c>
    </row>
    <row r="76" spans="2:25" x14ac:dyDescent="0.3">
      <c r="B76" s="93"/>
      <c r="C76" s="10" t="s">
        <v>93</v>
      </c>
      <c r="D76" s="2" t="s">
        <v>20</v>
      </c>
      <c r="E76" t="s">
        <v>137</v>
      </c>
      <c r="F76" t="s">
        <v>20</v>
      </c>
      <c r="H76" t="s">
        <v>20</v>
      </c>
      <c r="J76" t="s">
        <v>20</v>
      </c>
      <c r="L76" t="s">
        <v>20</v>
      </c>
      <c r="N76" t="s">
        <v>20</v>
      </c>
      <c r="P76" t="s">
        <v>20</v>
      </c>
      <c r="S76" s="18">
        <v>1</v>
      </c>
      <c r="T76" s="18">
        <v>1</v>
      </c>
      <c r="U76" s="18">
        <v>1</v>
      </c>
      <c r="V76" s="18">
        <v>1</v>
      </c>
      <c r="W76" s="18">
        <v>1</v>
      </c>
      <c r="X76" s="18">
        <v>1</v>
      </c>
      <c r="Y76" s="18">
        <v>1</v>
      </c>
    </row>
    <row r="77" spans="2:25" x14ac:dyDescent="0.3">
      <c r="B77" s="94" t="s">
        <v>18</v>
      </c>
      <c r="C77" s="7" t="s">
        <v>70</v>
      </c>
      <c r="D77" s="14" t="s">
        <v>21</v>
      </c>
      <c r="E77" s="9" t="s">
        <v>99</v>
      </c>
      <c r="F77" s="9" t="s">
        <v>21</v>
      </c>
      <c r="G77" s="9"/>
      <c r="H77" s="9" t="s">
        <v>22</v>
      </c>
      <c r="I77" s="9" t="s">
        <v>104</v>
      </c>
      <c r="J77" s="9" t="s">
        <v>22</v>
      </c>
      <c r="K77" s="9"/>
      <c r="L77" s="9" t="s">
        <v>23</v>
      </c>
      <c r="M77" s="9" t="s">
        <v>106</v>
      </c>
      <c r="N77" s="9" t="s">
        <v>23</v>
      </c>
      <c r="O77" s="9"/>
      <c r="P77" s="9" t="s">
        <v>20</v>
      </c>
      <c r="Q77" s="9" t="s">
        <v>138</v>
      </c>
      <c r="S77" s="18">
        <v>0</v>
      </c>
      <c r="T77" s="18">
        <v>0</v>
      </c>
      <c r="U77" s="19">
        <v>0.33329999999999999</v>
      </c>
      <c r="V77" s="19">
        <v>0.33329999999999999</v>
      </c>
      <c r="W77" s="19">
        <v>0.66669999999999996</v>
      </c>
      <c r="X77" s="19">
        <v>0.66669999999999996</v>
      </c>
      <c r="Y77" s="18">
        <v>1</v>
      </c>
    </row>
    <row r="78" spans="2:25" ht="43.2" x14ac:dyDescent="0.3">
      <c r="B78" s="95"/>
      <c r="C78" s="7" t="s">
        <v>166</v>
      </c>
      <c r="D78" s="2" t="s">
        <v>134</v>
      </c>
      <c r="E78" t="s">
        <v>136</v>
      </c>
      <c r="F78" t="s">
        <v>22</v>
      </c>
      <c r="G78" s="23" t="s">
        <v>182</v>
      </c>
      <c r="H78" t="s">
        <v>22</v>
      </c>
      <c r="J78" t="s">
        <v>23</v>
      </c>
      <c r="K78" t="s">
        <v>106</v>
      </c>
      <c r="L78" t="s">
        <v>23</v>
      </c>
      <c r="N78" t="s">
        <v>20</v>
      </c>
      <c r="O78" s="9" t="s">
        <v>138</v>
      </c>
      <c r="P78" t="s">
        <v>20</v>
      </c>
      <c r="S78" s="19">
        <v>0.16669999999999999</v>
      </c>
      <c r="T78" s="19">
        <v>0.33329999999999999</v>
      </c>
      <c r="U78" s="19">
        <v>0.33329999999999999</v>
      </c>
      <c r="V78" s="19">
        <v>0.66669999999999996</v>
      </c>
      <c r="W78" s="19">
        <v>0.66669999999999996</v>
      </c>
      <c r="X78" s="18">
        <v>1</v>
      </c>
      <c r="Y78" s="18">
        <v>1</v>
      </c>
    </row>
    <row r="79" spans="2:25" x14ac:dyDescent="0.3">
      <c r="B79" s="95"/>
      <c r="C79" s="7" t="s">
        <v>94</v>
      </c>
      <c r="D79" s="2" t="s">
        <v>22</v>
      </c>
      <c r="E79" t="s">
        <v>100</v>
      </c>
      <c r="F79" t="s">
        <v>22</v>
      </c>
      <c r="H79" t="s">
        <v>23</v>
      </c>
      <c r="I79" t="s">
        <v>106</v>
      </c>
      <c r="J79" t="s">
        <v>23</v>
      </c>
      <c r="L79" t="s">
        <v>20</v>
      </c>
      <c r="M79" t="s">
        <v>138</v>
      </c>
      <c r="N79" t="s">
        <v>20</v>
      </c>
      <c r="P79" t="s">
        <v>20</v>
      </c>
      <c r="S79" s="19">
        <v>0.33329999999999999</v>
      </c>
      <c r="T79" s="19">
        <v>0.33329999999999999</v>
      </c>
      <c r="U79" s="19">
        <v>0.66669999999999996</v>
      </c>
      <c r="V79" s="19">
        <v>0.66669999999999996</v>
      </c>
      <c r="W79" s="18">
        <v>1</v>
      </c>
      <c r="X79" s="18">
        <v>1</v>
      </c>
      <c r="Y79" s="18">
        <v>1</v>
      </c>
    </row>
    <row r="80" spans="2:25" x14ac:dyDescent="0.3">
      <c r="B80" s="95"/>
      <c r="C80" s="7" t="s">
        <v>95</v>
      </c>
      <c r="D80" s="2" t="s">
        <v>23</v>
      </c>
      <c r="E80" t="s">
        <v>101</v>
      </c>
      <c r="F80" t="s">
        <v>23</v>
      </c>
      <c r="H80" t="s">
        <v>20</v>
      </c>
      <c r="I80" t="s">
        <v>138</v>
      </c>
      <c r="J80" t="s">
        <v>20</v>
      </c>
      <c r="L80" t="s">
        <v>20</v>
      </c>
      <c r="N80" t="s">
        <v>20</v>
      </c>
      <c r="P80" t="s">
        <v>20</v>
      </c>
      <c r="S80" s="19">
        <v>0.66670000000000007</v>
      </c>
      <c r="T80" s="19">
        <v>0.66669999999999996</v>
      </c>
      <c r="U80" s="18">
        <v>1</v>
      </c>
      <c r="V80" s="18">
        <v>1</v>
      </c>
      <c r="W80" s="18">
        <v>1</v>
      </c>
      <c r="X80" s="18">
        <v>1</v>
      </c>
      <c r="Y80" s="18">
        <v>1</v>
      </c>
    </row>
    <row r="81" spans="2:25" ht="43.2" x14ac:dyDescent="0.3">
      <c r="B81" s="95"/>
      <c r="C81" s="7" t="s">
        <v>167</v>
      </c>
      <c r="D81" s="2" t="s">
        <v>135</v>
      </c>
      <c r="E81" t="s">
        <v>136</v>
      </c>
      <c r="F81" t="s">
        <v>20</v>
      </c>
      <c r="G81" s="23" t="s">
        <v>181</v>
      </c>
      <c r="H81" t="s">
        <v>20</v>
      </c>
      <c r="J81" t="s">
        <v>20</v>
      </c>
      <c r="L81" t="s">
        <v>20</v>
      </c>
      <c r="N81" t="s">
        <v>20</v>
      </c>
      <c r="P81" t="s">
        <v>20</v>
      </c>
      <c r="S81" s="19">
        <v>0.83330000000000004</v>
      </c>
      <c r="T81" s="18">
        <v>1</v>
      </c>
      <c r="U81" s="18">
        <v>1</v>
      </c>
      <c r="V81" s="18">
        <v>1</v>
      </c>
      <c r="W81" s="18">
        <v>1</v>
      </c>
      <c r="X81" s="18">
        <v>1</v>
      </c>
      <c r="Y81" s="18">
        <v>1</v>
      </c>
    </row>
    <row r="82" spans="2:25" x14ac:dyDescent="0.3">
      <c r="B82" s="95"/>
      <c r="C82" s="7" t="s">
        <v>96</v>
      </c>
      <c r="D82" s="2" t="s">
        <v>20</v>
      </c>
      <c r="E82" t="s">
        <v>137</v>
      </c>
      <c r="F82" t="s">
        <v>20</v>
      </c>
      <c r="H82" t="s">
        <v>20</v>
      </c>
      <c r="J82" t="s">
        <v>20</v>
      </c>
      <c r="L82" t="s">
        <v>20</v>
      </c>
      <c r="N82" t="s">
        <v>20</v>
      </c>
      <c r="P82" t="s">
        <v>20</v>
      </c>
      <c r="S82" s="18">
        <v>1</v>
      </c>
      <c r="T82" s="18">
        <v>1</v>
      </c>
      <c r="U82" s="18">
        <v>1</v>
      </c>
      <c r="V82" s="18">
        <v>1</v>
      </c>
      <c r="W82" s="18">
        <v>1</v>
      </c>
      <c r="X82" s="18">
        <v>1</v>
      </c>
      <c r="Y82" s="18">
        <v>1</v>
      </c>
    </row>
  </sheetData>
  <sheetProtection algorithmName="SHA-512" hashValue="74HlRRCOL8Bbr3laNhiIgauz4UIm6RBBD6vv3UEQkYXpyfRvXqWQYOt1+E65KZrjaSGCkVxQ/2QqwQE+6xZ24w==" saltValue="hKlGdyNuWI75tQYikknzfg==" spinCount="100000" sheet="1" objects="1" scenarios="1"/>
  <mergeCells count="16">
    <mergeCell ref="B53:B58"/>
    <mergeCell ref="B59:B64"/>
    <mergeCell ref="B65:B70"/>
    <mergeCell ref="B71:B76"/>
    <mergeCell ref="B77:B82"/>
    <mergeCell ref="B48:B52"/>
    <mergeCell ref="B6:B8"/>
    <mergeCell ref="B9:B11"/>
    <mergeCell ref="B12:B14"/>
    <mergeCell ref="B15:B17"/>
    <mergeCell ref="B18:B22"/>
    <mergeCell ref="B23:B27"/>
    <mergeCell ref="B28:B32"/>
    <mergeCell ref="B33:B37"/>
    <mergeCell ref="B38:B42"/>
    <mergeCell ref="B43:B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BEB81-7CB3-4C8F-BD28-17B27D8B890F}">
  <dimension ref="B2:G21"/>
  <sheetViews>
    <sheetView workbookViewId="0">
      <selection activeCell="E6" sqref="E6"/>
    </sheetView>
  </sheetViews>
  <sheetFormatPr defaultRowHeight="14.4" x14ac:dyDescent="0.3"/>
  <cols>
    <col min="3" max="3" width="42.59765625" customWidth="1"/>
  </cols>
  <sheetData>
    <row r="2" spans="2:7" x14ac:dyDescent="0.3">
      <c r="C2" t="s">
        <v>49</v>
      </c>
    </row>
    <row r="4" spans="2:7" x14ac:dyDescent="0.3">
      <c r="B4" t="s">
        <v>1</v>
      </c>
      <c r="C4" s="53">
        <v>23337</v>
      </c>
      <c r="D4" t="s">
        <v>185</v>
      </c>
      <c r="E4">
        <v>52.142899999999997</v>
      </c>
      <c r="F4" s="22">
        <v>39</v>
      </c>
      <c r="G4" s="6">
        <f>F4/E4</f>
        <v>0.74794459073047337</v>
      </c>
    </row>
    <row r="5" spans="2:7" x14ac:dyDescent="0.3">
      <c r="B5" t="s">
        <v>2</v>
      </c>
      <c r="C5" s="5" t="s">
        <v>117</v>
      </c>
      <c r="F5" s="22"/>
      <c r="G5" s="6"/>
    </row>
    <row r="6" spans="2:7" x14ac:dyDescent="0.3">
      <c r="B6" t="s">
        <v>3</v>
      </c>
      <c r="C6" s="1" t="s">
        <v>118</v>
      </c>
      <c r="D6" t="s">
        <v>186</v>
      </c>
      <c r="E6">
        <v>37</v>
      </c>
      <c r="F6" s="22">
        <v>25</v>
      </c>
      <c r="G6" s="6">
        <f>F6/E6</f>
        <v>0.67567567567567566</v>
      </c>
    </row>
    <row r="7" spans="2:7" x14ac:dyDescent="0.3">
      <c r="B7" t="s">
        <v>4</v>
      </c>
      <c r="C7" s="1" t="s">
        <v>119</v>
      </c>
      <c r="F7" s="22"/>
    </row>
    <row r="8" spans="2:7" x14ac:dyDescent="0.3">
      <c r="B8" t="s">
        <v>5</v>
      </c>
      <c r="C8" s="1" t="s">
        <v>120</v>
      </c>
      <c r="E8">
        <f>E4*E6</f>
        <v>1929.2873</v>
      </c>
      <c r="F8">
        <f>F4*F6</f>
        <v>975</v>
      </c>
      <c r="G8">
        <f>F8/E8</f>
        <v>0.50536796670977935</v>
      </c>
    </row>
    <row r="9" spans="2:7" x14ac:dyDescent="0.3">
      <c r="B9" t="s">
        <v>6</v>
      </c>
      <c r="C9" s="1" t="s">
        <v>121</v>
      </c>
      <c r="F9" s="22"/>
    </row>
    <row r="10" spans="2:7" x14ac:dyDescent="0.3">
      <c r="B10" t="s">
        <v>7</v>
      </c>
      <c r="C10" s="1" t="s">
        <v>122</v>
      </c>
      <c r="F10" s="22"/>
    </row>
    <row r="11" spans="2:7" x14ac:dyDescent="0.3">
      <c r="B11" t="s">
        <v>8</v>
      </c>
      <c r="C11" s="1" t="s">
        <v>123</v>
      </c>
      <c r="F11" s="22"/>
    </row>
    <row r="12" spans="2:7" x14ac:dyDescent="0.3">
      <c r="B12" t="s">
        <v>9</v>
      </c>
      <c r="C12" s="1" t="s">
        <v>124</v>
      </c>
      <c r="F12" s="22"/>
    </row>
    <row r="13" spans="2:7" x14ac:dyDescent="0.3">
      <c r="B13" t="s">
        <v>10</v>
      </c>
      <c r="C13" s="1" t="s">
        <v>125</v>
      </c>
      <c r="F13" s="22"/>
    </row>
    <row r="14" spans="2:7" x14ac:dyDescent="0.3">
      <c r="B14" t="s">
        <v>11</v>
      </c>
      <c r="C14" s="1" t="s">
        <v>126</v>
      </c>
      <c r="F14" s="22"/>
    </row>
    <row r="15" spans="2:7" x14ac:dyDescent="0.3">
      <c r="B15" t="s">
        <v>12</v>
      </c>
      <c r="C15" s="1" t="s">
        <v>127</v>
      </c>
      <c r="F15" s="22"/>
    </row>
    <row r="16" spans="2:7" x14ac:dyDescent="0.3">
      <c r="B16" t="s">
        <v>13</v>
      </c>
      <c r="C16" s="1" t="s">
        <v>128</v>
      </c>
      <c r="F16" s="22"/>
    </row>
    <row r="17" spans="2:6" x14ac:dyDescent="0.3">
      <c r="B17" t="s">
        <v>14</v>
      </c>
      <c r="C17" s="1" t="s">
        <v>129</v>
      </c>
      <c r="F17" s="22"/>
    </row>
    <row r="18" spans="2:6" x14ac:dyDescent="0.3">
      <c r="B18" t="s">
        <v>15</v>
      </c>
      <c r="C18" s="1" t="s">
        <v>130</v>
      </c>
      <c r="F18" s="22"/>
    </row>
    <row r="19" spans="2:6" x14ac:dyDescent="0.3">
      <c r="B19" t="s">
        <v>16</v>
      </c>
      <c r="C19" s="1" t="s">
        <v>131</v>
      </c>
      <c r="F19" s="22"/>
    </row>
    <row r="20" spans="2:6" x14ac:dyDescent="0.3">
      <c r="B20" t="s">
        <v>17</v>
      </c>
      <c r="C20" s="1" t="s">
        <v>132</v>
      </c>
      <c r="F20" s="22"/>
    </row>
    <row r="21" spans="2:6" x14ac:dyDescent="0.3">
      <c r="B21" t="s">
        <v>18</v>
      </c>
      <c r="C21" s="1" t="s">
        <v>133</v>
      </c>
      <c r="F21"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Payscales</vt:lpstr>
      <vt:lpstr>Pay Progression</vt:lpstr>
      <vt:lpstr>Data</vt:lpstr>
      <vt:lpstr>Summary!Print_Area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Marchant  - CED F</dc:creator>
  <cp:lastModifiedBy>Carol-Anne Hawksbee  - DCED HROD</cp:lastModifiedBy>
  <dcterms:created xsi:type="dcterms:W3CDTF">2024-06-18T10:09:14Z</dcterms:created>
  <dcterms:modified xsi:type="dcterms:W3CDTF">2025-03-05T14:19:32Z</dcterms:modified>
</cp:coreProperties>
</file>