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educationpeople.sharepoint.com/sites/tep/SFS/Statutory/Closedown/Master Closedown Forms/"/>
    </mc:Choice>
  </mc:AlternateContent>
  <xr:revisionPtr revIDLastSave="211" documentId="8_{CEE84748-87BB-447A-9DB8-5F4B2328CB22}" xr6:coauthVersionLast="47" xr6:coauthVersionMax="47" xr10:uidLastSave="{E8737906-963D-40A9-A8D2-B806D58E529E}"/>
  <workbookProtection workbookAlgorithmName="SHA-512" workbookHashValue="NBaXSWoyaUw0bUf5azaT/axzzbuI1Li15YoFoxvIfAJUpRlfcjjlKssH6h3zPlLR1rvnu4TS9vzXbkvW2rbe6g==" workbookSaltValue="e6Sm6b/fnJqzTIKNRjQpzg==" workbookSpinCount="100000" lockStructure="1"/>
  <bookViews>
    <workbookView xWindow="28680" yWindow="-120" windowWidth="29040" windowHeight="15840" activeTab="1" xr2:uid="{00000000-000D-0000-FFFF-FFFF00000000}"/>
  </bookViews>
  <sheets>
    <sheet name="Guidance Notes" sheetId="6" r:id="rId1"/>
    <sheet name="Form" sheetId="4" r:id="rId2"/>
    <sheet name="Capital Spend Analysis" sheetId="5" r:id="rId3"/>
    <sheet name="Lookup" sheetId="2" state="hidden" r:id="rId4"/>
  </sheets>
  <definedNames>
    <definedName name="_xlnm._FilterDatabase" localSheetId="3" hidden="1">Lookup!$A$1:$N$300</definedName>
    <definedName name="_xlnm.Print_Area" localSheetId="1">Form!$A$2:$E$27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4" i="2" l="1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2" i="2"/>
  <c r="G7" i="5"/>
  <c r="B1" i="4"/>
  <c r="E15" i="5" l="1"/>
  <c r="D15" i="5"/>
  <c r="F14" i="5"/>
  <c r="F13" i="5"/>
  <c r="F12" i="5"/>
  <c r="F11" i="5"/>
  <c r="F10" i="5"/>
  <c r="F9" i="5"/>
  <c r="D5" i="5"/>
  <c r="D6" i="5"/>
  <c r="G2" i="4"/>
  <c r="R3" i="4"/>
  <c r="F15" i="5" l="1"/>
  <c r="E5" i="5"/>
  <c r="G6" i="2"/>
  <c r="L6" i="2" s="1"/>
  <c r="G10" i="2"/>
  <c r="L10" i="2" s="1"/>
  <c r="G13" i="2"/>
  <c r="L13" i="2" s="1"/>
  <c r="G17" i="2"/>
  <c r="L17" i="2" s="1"/>
  <c r="G20" i="2"/>
  <c r="L20" i="2" s="1"/>
  <c r="G22" i="2"/>
  <c r="L22" i="2" s="1"/>
  <c r="G26" i="2"/>
  <c r="L26" i="2" s="1"/>
  <c r="G30" i="2"/>
  <c r="L30" i="2" s="1"/>
  <c r="G34" i="2"/>
  <c r="L34" i="2" s="1"/>
  <c r="G38" i="2"/>
  <c r="L38" i="2" s="1"/>
  <c r="G46" i="2"/>
  <c r="L46" i="2" s="1"/>
  <c r="G50" i="2"/>
  <c r="L50" i="2" s="1"/>
  <c r="G54" i="2"/>
  <c r="L54" i="2" s="1"/>
  <c r="G58" i="2"/>
  <c r="L58" i="2" s="1"/>
  <c r="G65" i="2"/>
  <c r="L65" i="2" s="1"/>
  <c r="G69" i="2"/>
  <c r="L69" i="2" s="1"/>
  <c r="G73" i="2"/>
  <c r="L73" i="2" s="1"/>
  <c r="G77" i="2"/>
  <c r="L77" i="2" s="1"/>
  <c r="G81" i="2"/>
  <c r="L81" i="2" s="1"/>
  <c r="G85" i="2"/>
  <c r="L85" i="2" s="1"/>
  <c r="G89" i="2"/>
  <c r="L89" i="2" s="1"/>
  <c r="G93" i="2"/>
  <c r="L93" i="2" s="1"/>
  <c r="G97" i="2"/>
  <c r="L97" i="2" s="1"/>
  <c r="G101" i="2"/>
  <c r="L101" i="2" s="1"/>
  <c r="G105" i="2"/>
  <c r="L105" i="2" s="1"/>
  <c r="G109" i="2"/>
  <c r="L109" i="2" s="1"/>
  <c r="G117" i="2"/>
  <c r="L117" i="2" s="1"/>
  <c r="G123" i="2"/>
  <c r="L123" i="2" s="1"/>
  <c r="G126" i="2"/>
  <c r="L126" i="2" s="1"/>
  <c r="G130" i="2"/>
  <c r="L130" i="2" s="1"/>
  <c r="G137" i="2"/>
  <c r="L137" i="2" s="1"/>
  <c r="G141" i="2"/>
  <c r="L141" i="2" s="1"/>
  <c r="G145" i="2"/>
  <c r="L145" i="2" s="1"/>
  <c r="G149" i="2"/>
  <c r="L149" i="2" s="1"/>
  <c r="G153" i="2"/>
  <c r="L153" i="2" s="1"/>
  <c r="G157" i="2"/>
  <c r="L157" i="2" s="1"/>
  <c r="G161" i="2"/>
  <c r="L161" i="2" s="1"/>
  <c r="G165" i="2"/>
  <c r="L165" i="2" s="1"/>
  <c r="G168" i="2"/>
  <c r="L168" i="2" s="1"/>
  <c r="G172" i="2"/>
  <c r="L172" i="2" s="1"/>
  <c r="G176" i="2"/>
  <c r="L176" i="2" s="1"/>
  <c r="G180" i="2"/>
  <c r="L180" i="2" s="1"/>
  <c r="G184" i="2"/>
  <c r="L184" i="2" s="1"/>
  <c r="G188" i="2"/>
  <c r="L188" i="2" s="1"/>
  <c r="G191" i="2"/>
  <c r="L191" i="2" s="1"/>
  <c r="G192" i="2"/>
  <c r="L192" i="2" s="1"/>
  <c r="G195" i="2"/>
  <c r="L195" i="2" s="1"/>
  <c r="G196" i="2"/>
  <c r="L196" i="2" s="1"/>
  <c r="G199" i="2"/>
  <c r="L199" i="2" s="1"/>
  <c r="G200" i="2"/>
  <c r="L200" i="2" s="1"/>
  <c r="G203" i="2"/>
  <c r="L203" i="2" s="1"/>
  <c r="G207" i="2"/>
  <c r="L207" i="2" s="1"/>
  <c r="G208" i="2"/>
  <c r="L208" i="2" s="1"/>
  <c r="G211" i="2"/>
  <c r="L211" i="2" s="1"/>
  <c r="G212" i="2"/>
  <c r="L212" i="2" s="1"/>
  <c r="G215" i="2"/>
  <c r="L215" i="2" s="1"/>
  <c r="G216" i="2"/>
  <c r="L216" i="2" s="1"/>
  <c r="G220" i="2"/>
  <c r="L220" i="2" s="1"/>
  <c r="G224" i="2"/>
  <c r="L224" i="2" s="1"/>
  <c r="G231" i="2"/>
  <c r="L231" i="2" s="1"/>
  <c r="G235" i="2"/>
  <c r="L235" i="2" s="1"/>
  <c r="G239" i="2"/>
  <c r="L239" i="2" s="1"/>
  <c r="G242" i="2"/>
  <c r="L242" i="2" s="1"/>
  <c r="G243" i="2"/>
  <c r="L243" i="2" s="1"/>
  <c r="G247" i="2"/>
  <c r="L247" i="2" s="1"/>
  <c r="G254" i="2"/>
  <c r="L254" i="2" s="1"/>
  <c r="G258" i="2"/>
  <c r="L258" i="2" s="1"/>
  <c r="G261" i="2"/>
  <c r="L261" i="2" s="1"/>
  <c r="G265" i="2"/>
  <c r="L265" i="2" s="1"/>
  <c r="G269" i="2"/>
  <c r="L269" i="2" s="1"/>
  <c r="G271" i="2"/>
  <c r="L271" i="2" s="1"/>
  <c r="G274" i="2"/>
  <c r="L274" i="2" s="1"/>
  <c r="G275" i="2"/>
  <c r="L275" i="2" s="1"/>
  <c r="G276" i="2"/>
  <c r="L276" i="2" s="1"/>
  <c r="G281" i="2"/>
  <c r="L281" i="2" s="1"/>
  <c r="G282" i="2"/>
  <c r="L282" i="2" s="1"/>
  <c r="G283" i="2"/>
  <c r="L283" i="2" s="1"/>
  <c r="G286" i="2"/>
  <c r="L286" i="2" s="1"/>
  <c r="G287" i="2"/>
  <c r="L287" i="2" s="1"/>
  <c r="G289" i="2"/>
  <c r="L289" i="2" s="1"/>
  <c r="G290" i="2"/>
  <c r="L290" i="2" s="1"/>
  <c r="G291" i="2"/>
  <c r="L291" i="2" s="1"/>
  <c r="G294" i="2"/>
  <c r="L294" i="2" s="1"/>
  <c r="G295" i="2"/>
  <c r="L295" i="2" s="1"/>
  <c r="G298" i="2"/>
  <c r="L298" i="2" s="1"/>
  <c r="G299" i="2"/>
  <c r="L299" i="2" s="1"/>
  <c r="G2" i="2"/>
  <c r="L2" i="2" s="1"/>
  <c r="G3" i="2"/>
  <c r="L3" i="2" s="1"/>
  <c r="G4" i="2"/>
  <c r="L4" i="2" s="1"/>
  <c r="G5" i="2"/>
  <c r="L5" i="2" s="1"/>
  <c r="G7" i="2"/>
  <c r="L7" i="2" s="1"/>
  <c r="G8" i="2"/>
  <c r="L8" i="2" s="1"/>
  <c r="G9" i="2"/>
  <c r="L9" i="2" s="1"/>
  <c r="G11" i="2"/>
  <c r="L11" i="2" s="1"/>
  <c r="G12" i="2"/>
  <c r="L12" i="2" s="1"/>
  <c r="G14" i="2"/>
  <c r="L14" i="2" s="1"/>
  <c r="G15" i="2"/>
  <c r="L15" i="2" s="1"/>
  <c r="G16" i="2"/>
  <c r="L16" i="2" s="1"/>
  <c r="G18" i="2"/>
  <c r="L18" i="2" s="1"/>
  <c r="G19" i="2"/>
  <c r="L19" i="2" s="1"/>
  <c r="G21" i="2"/>
  <c r="L21" i="2" s="1"/>
  <c r="G23" i="2"/>
  <c r="L23" i="2" s="1"/>
  <c r="G24" i="2"/>
  <c r="L24" i="2" s="1"/>
  <c r="G25" i="2"/>
  <c r="L25" i="2" s="1"/>
  <c r="G27" i="2"/>
  <c r="L27" i="2" s="1"/>
  <c r="G28" i="2"/>
  <c r="L28" i="2" s="1"/>
  <c r="G29" i="2"/>
  <c r="L29" i="2" s="1"/>
  <c r="G31" i="2"/>
  <c r="L31" i="2" s="1"/>
  <c r="G32" i="2"/>
  <c r="L32" i="2" s="1"/>
  <c r="G33" i="2"/>
  <c r="L33" i="2" s="1"/>
  <c r="G35" i="2"/>
  <c r="L35" i="2" s="1"/>
  <c r="G36" i="2"/>
  <c r="L36" i="2" s="1"/>
  <c r="G37" i="2"/>
  <c r="L37" i="2" s="1"/>
  <c r="G39" i="2"/>
  <c r="L39" i="2" s="1"/>
  <c r="G40" i="2"/>
  <c r="L40" i="2" s="1"/>
  <c r="G41" i="2"/>
  <c r="L41" i="2" s="1"/>
  <c r="G43" i="2"/>
  <c r="L43" i="2" s="1"/>
  <c r="G44" i="2"/>
  <c r="L44" i="2" s="1"/>
  <c r="G45" i="2"/>
  <c r="L45" i="2" s="1"/>
  <c r="G48" i="2"/>
  <c r="L48" i="2" s="1"/>
  <c r="G49" i="2"/>
  <c r="L49" i="2" s="1"/>
  <c r="G51" i="2"/>
  <c r="L51" i="2" s="1"/>
  <c r="G52" i="2"/>
  <c r="L52" i="2" s="1"/>
  <c r="G53" i="2"/>
  <c r="L53" i="2" s="1"/>
  <c r="G55" i="2"/>
  <c r="L55" i="2" s="1"/>
  <c r="G56" i="2"/>
  <c r="L56" i="2" s="1"/>
  <c r="G57" i="2"/>
  <c r="L57" i="2" s="1"/>
  <c r="G59" i="2"/>
  <c r="L59" i="2" s="1"/>
  <c r="G61" i="2"/>
  <c r="L61" i="2" s="1"/>
  <c r="G62" i="2"/>
  <c r="L62" i="2" s="1"/>
  <c r="G63" i="2"/>
  <c r="L63" i="2" s="1"/>
  <c r="G64" i="2"/>
  <c r="L64" i="2" s="1"/>
  <c r="G66" i="2"/>
  <c r="L66" i="2" s="1"/>
  <c r="G67" i="2"/>
  <c r="L67" i="2" s="1"/>
  <c r="G68" i="2"/>
  <c r="L68" i="2" s="1"/>
  <c r="G70" i="2"/>
  <c r="L70" i="2" s="1"/>
  <c r="G71" i="2"/>
  <c r="L71" i="2" s="1"/>
  <c r="G72" i="2"/>
  <c r="L72" i="2" s="1"/>
  <c r="G74" i="2"/>
  <c r="L74" i="2" s="1"/>
  <c r="G75" i="2"/>
  <c r="L75" i="2" s="1"/>
  <c r="G76" i="2"/>
  <c r="L76" i="2" s="1"/>
  <c r="G78" i="2"/>
  <c r="L78" i="2" s="1"/>
  <c r="G79" i="2"/>
  <c r="L79" i="2" s="1"/>
  <c r="G80" i="2"/>
  <c r="L80" i="2" s="1"/>
  <c r="G82" i="2"/>
  <c r="L82" i="2" s="1"/>
  <c r="G83" i="2"/>
  <c r="L83" i="2" s="1"/>
  <c r="G84" i="2"/>
  <c r="L84" i="2" s="1"/>
  <c r="G86" i="2"/>
  <c r="L86" i="2" s="1"/>
  <c r="G87" i="2"/>
  <c r="L87" i="2" s="1"/>
  <c r="G88" i="2"/>
  <c r="L88" i="2" s="1"/>
  <c r="G90" i="2"/>
  <c r="L90" i="2" s="1"/>
  <c r="G91" i="2"/>
  <c r="L91" i="2" s="1"/>
  <c r="G92" i="2"/>
  <c r="L92" i="2" s="1"/>
  <c r="G94" i="2"/>
  <c r="L94" i="2" s="1"/>
  <c r="G95" i="2"/>
  <c r="L95" i="2" s="1"/>
  <c r="G96" i="2"/>
  <c r="L96" i="2" s="1"/>
  <c r="G98" i="2"/>
  <c r="L98" i="2" s="1"/>
  <c r="G99" i="2"/>
  <c r="L99" i="2" s="1"/>
  <c r="G100" i="2"/>
  <c r="L100" i="2" s="1"/>
  <c r="G102" i="2"/>
  <c r="L102" i="2" s="1"/>
  <c r="G103" i="2"/>
  <c r="L103" i="2" s="1"/>
  <c r="G104" i="2"/>
  <c r="L104" i="2" s="1"/>
  <c r="G106" i="2"/>
  <c r="L106" i="2" s="1"/>
  <c r="G107" i="2"/>
  <c r="L107" i="2" s="1"/>
  <c r="G108" i="2"/>
  <c r="L108" i="2" s="1"/>
  <c r="G110" i="2"/>
  <c r="L110" i="2" s="1"/>
  <c r="G112" i="2"/>
  <c r="L112" i="2" s="1"/>
  <c r="G114" i="2"/>
  <c r="L114" i="2" s="1"/>
  <c r="G115" i="2"/>
  <c r="L115" i="2" s="1"/>
  <c r="G116" i="2"/>
  <c r="L116" i="2" s="1"/>
  <c r="G118" i="2"/>
  <c r="L118" i="2" s="1"/>
  <c r="G119" i="2"/>
  <c r="L119" i="2" s="1"/>
  <c r="G121" i="2"/>
  <c r="L121" i="2" s="1"/>
  <c r="G122" i="2"/>
  <c r="L122" i="2" s="1"/>
  <c r="G124" i="2"/>
  <c r="L124" i="2" s="1"/>
  <c r="G125" i="2"/>
  <c r="L125" i="2" s="1"/>
  <c r="G127" i="2"/>
  <c r="L127" i="2" s="1"/>
  <c r="G128" i="2"/>
  <c r="L128" i="2" s="1"/>
  <c r="G129" i="2"/>
  <c r="L129" i="2" s="1"/>
  <c r="G131" i="2"/>
  <c r="L131" i="2" s="1"/>
  <c r="G132" i="2"/>
  <c r="L132" i="2" s="1"/>
  <c r="G134" i="2"/>
  <c r="L134" i="2" s="1"/>
  <c r="G136" i="2"/>
  <c r="L136" i="2" s="1"/>
  <c r="G138" i="2"/>
  <c r="L138" i="2" s="1"/>
  <c r="G139" i="2"/>
  <c r="L139" i="2" s="1"/>
  <c r="G140" i="2"/>
  <c r="L140" i="2" s="1"/>
  <c r="G142" i="2"/>
  <c r="L142" i="2" s="1"/>
  <c r="G143" i="2"/>
  <c r="L143" i="2" s="1"/>
  <c r="G144" i="2"/>
  <c r="L144" i="2" s="1"/>
  <c r="G146" i="2"/>
  <c r="L146" i="2" s="1"/>
  <c r="G147" i="2"/>
  <c r="L147" i="2" s="1"/>
  <c r="G148" i="2"/>
  <c r="L148" i="2" s="1"/>
  <c r="G150" i="2"/>
  <c r="L150" i="2" s="1"/>
  <c r="G151" i="2"/>
  <c r="L151" i="2" s="1"/>
  <c r="G154" i="2"/>
  <c r="L154" i="2" s="1"/>
  <c r="G155" i="2"/>
  <c r="L155" i="2" s="1"/>
  <c r="G158" i="2"/>
  <c r="L158" i="2" s="1"/>
  <c r="G159" i="2"/>
  <c r="L159" i="2" s="1"/>
  <c r="G160" i="2"/>
  <c r="L160" i="2" s="1"/>
  <c r="G162" i="2"/>
  <c r="L162" i="2" s="1"/>
  <c r="G163" i="2"/>
  <c r="L163" i="2" s="1"/>
  <c r="G164" i="2"/>
  <c r="L164" i="2" s="1"/>
  <c r="G166" i="2"/>
  <c r="L166" i="2" s="1"/>
  <c r="G167" i="2"/>
  <c r="L167" i="2" s="1"/>
  <c r="G169" i="2"/>
  <c r="L169" i="2" s="1"/>
  <c r="G170" i="2"/>
  <c r="L170" i="2" s="1"/>
  <c r="G171" i="2"/>
  <c r="L171" i="2" s="1"/>
  <c r="G173" i="2"/>
  <c r="L173" i="2" s="1"/>
  <c r="G174" i="2"/>
  <c r="L174" i="2" s="1"/>
  <c r="G175" i="2"/>
  <c r="L175" i="2" s="1"/>
  <c r="G177" i="2"/>
  <c r="L177" i="2" s="1"/>
  <c r="G178" i="2"/>
  <c r="L178" i="2" s="1"/>
  <c r="G179" i="2"/>
  <c r="L179" i="2" s="1"/>
  <c r="G181" i="2"/>
  <c r="L181" i="2" s="1"/>
  <c r="G182" i="2"/>
  <c r="L182" i="2" s="1"/>
  <c r="G183" i="2"/>
  <c r="L183" i="2" s="1"/>
  <c r="G185" i="2"/>
  <c r="L185" i="2" s="1"/>
  <c r="G186" i="2"/>
  <c r="L186" i="2" s="1"/>
  <c r="G187" i="2"/>
  <c r="L187" i="2" s="1"/>
  <c r="G189" i="2"/>
  <c r="L189" i="2" s="1"/>
  <c r="G190" i="2"/>
  <c r="L190" i="2" s="1"/>
  <c r="G193" i="2"/>
  <c r="L193" i="2" s="1"/>
  <c r="G194" i="2"/>
  <c r="L194" i="2" s="1"/>
  <c r="G197" i="2"/>
  <c r="L197" i="2" s="1"/>
  <c r="G198" i="2"/>
  <c r="L198" i="2" s="1"/>
  <c r="G201" i="2"/>
  <c r="L201" i="2" s="1"/>
  <c r="G202" i="2"/>
  <c r="L202" i="2" s="1"/>
  <c r="G205" i="2"/>
  <c r="L205" i="2" s="1"/>
  <c r="G206" i="2"/>
  <c r="L206" i="2" s="1"/>
  <c r="G209" i="2"/>
  <c r="L209" i="2" s="1"/>
  <c r="G210" i="2"/>
  <c r="L210" i="2" s="1"/>
  <c r="G213" i="2"/>
  <c r="L213" i="2" s="1"/>
  <c r="G214" i="2"/>
  <c r="L214" i="2" s="1"/>
  <c r="G217" i="2"/>
  <c r="L217" i="2" s="1"/>
  <c r="G218" i="2"/>
  <c r="L218" i="2" s="1"/>
  <c r="G219" i="2"/>
  <c r="L219" i="2" s="1"/>
  <c r="G221" i="2"/>
  <c r="L221" i="2" s="1"/>
  <c r="G222" i="2"/>
  <c r="L222" i="2" s="1"/>
  <c r="G223" i="2"/>
  <c r="L223" i="2" s="1"/>
  <c r="G225" i="2"/>
  <c r="L225" i="2" s="1"/>
  <c r="G226" i="2"/>
  <c r="L226" i="2" s="1"/>
  <c r="G227" i="2"/>
  <c r="L227" i="2" s="1"/>
  <c r="G229" i="2"/>
  <c r="L229" i="2" s="1"/>
  <c r="G230" i="2"/>
  <c r="L230" i="2" s="1"/>
  <c r="G232" i="2"/>
  <c r="L232" i="2" s="1"/>
  <c r="G233" i="2"/>
  <c r="L233" i="2" s="1"/>
  <c r="G234" i="2"/>
  <c r="L234" i="2" s="1"/>
  <c r="G236" i="2"/>
  <c r="L236" i="2" s="1"/>
  <c r="G237" i="2"/>
  <c r="L237" i="2" s="1"/>
  <c r="G238" i="2"/>
  <c r="L238" i="2" s="1"/>
  <c r="G240" i="2"/>
  <c r="L240" i="2" s="1"/>
  <c r="G241" i="2"/>
  <c r="L241" i="2" s="1"/>
  <c r="G244" i="2"/>
  <c r="L244" i="2" s="1"/>
  <c r="G245" i="2"/>
  <c r="L245" i="2" s="1"/>
  <c r="G246" i="2"/>
  <c r="L246" i="2" s="1"/>
  <c r="G249" i="2"/>
  <c r="L249" i="2" s="1"/>
  <c r="G252" i="2"/>
  <c r="L252" i="2" s="1"/>
  <c r="G253" i="2"/>
  <c r="L253" i="2" s="1"/>
  <c r="G256" i="2"/>
  <c r="L256" i="2" s="1"/>
  <c r="G257" i="2"/>
  <c r="L257" i="2" s="1"/>
  <c r="G259" i="2"/>
  <c r="L259" i="2" s="1"/>
  <c r="G260" i="2"/>
  <c r="L260" i="2" s="1"/>
  <c r="G262" i="2"/>
  <c r="L262" i="2" s="1"/>
  <c r="G263" i="2"/>
  <c r="L263" i="2" s="1"/>
  <c r="L264" i="2"/>
  <c r="G266" i="2"/>
  <c r="L266" i="2" s="1"/>
  <c r="G267" i="2"/>
  <c r="L267" i="2" s="1"/>
  <c r="G268" i="2"/>
  <c r="L268" i="2" s="1"/>
  <c r="G270" i="2"/>
  <c r="L270" i="2" s="1"/>
  <c r="G277" i="2"/>
  <c r="L277" i="2" s="1"/>
  <c r="G280" i="2"/>
  <c r="L280" i="2" s="1"/>
  <c r="G284" i="2"/>
  <c r="L284" i="2" s="1"/>
  <c r="G285" i="2"/>
  <c r="L285" i="2" s="1"/>
  <c r="G288" i="2"/>
  <c r="L288" i="2" s="1"/>
  <c r="G292" i="2"/>
  <c r="L292" i="2" s="1"/>
  <c r="G293" i="2"/>
  <c r="L293" i="2" s="1"/>
  <c r="G296" i="2"/>
  <c r="L296" i="2" s="1"/>
  <c r="G297" i="2"/>
  <c r="L297" i="2" s="1"/>
  <c r="G300" i="2"/>
  <c r="L300" i="2" s="1"/>
  <c r="E8" i="4" l="1"/>
  <c r="C6" i="4"/>
  <c r="D7" i="4"/>
  <c r="G2" i="5" l="1"/>
  <c r="C8" i="4" l="1"/>
  <c r="D8" i="4"/>
  <c r="R19" i="4"/>
  <c r="B2" i="4"/>
  <c r="B2" i="5" s="1"/>
  <c r="E19" i="4"/>
  <c r="D19" i="4"/>
  <c r="C19" i="4"/>
  <c r="E13" i="4"/>
  <c r="D13" i="4"/>
  <c r="C13" i="4"/>
  <c r="D4" i="5" l="1"/>
  <c r="E23" i="4"/>
  <c r="R7" i="4" s="1"/>
  <c r="S7" i="4" s="1"/>
  <c r="R18" i="4"/>
  <c r="R13" i="4"/>
  <c r="S13" i="4" s="1"/>
  <c r="R11" i="4"/>
  <c r="S11" i="4" s="1"/>
  <c r="R17" i="4"/>
  <c r="D23" i="4"/>
  <c r="R9" i="4" s="1"/>
  <c r="C23" i="4"/>
  <c r="R15" i="4" l="1"/>
  <c r="S15" i="4" s="1"/>
  <c r="S9" i="4"/>
  <c r="R25" i="4" l="1"/>
  <c r="R22" i="4"/>
  <c r="A27" i="4" s="1"/>
  <c r="A25" i="4" l="1"/>
  <c r="A26" i="4"/>
  <c r="A24" i="4"/>
  <c r="I17" i="4" l="1"/>
  <c r="I16" i="4"/>
  <c r="I10" i="4"/>
  <c r="I11" i="4" s="1"/>
  <c r="G152" i="2" l="1"/>
  <c r="L152" i="2" s="1"/>
  <c r="G156" i="2" l="1"/>
  <c r="L156" i="2" s="1"/>
  <c r="G135" i="2"/>
  <c r="L135" i="2" s="1"/>
  <c r="G279" i="2"/>
  <c r="L279" i="2" s="1"/>
  <c r="G42" i="2"/>
  <c r="L42" i="2" s="1"/>
  <c r="G113" i="2" l="1"/>
  <c r="L113" i="2" s="1"/>
  <c r="G250" i="2" l="1"/>
  <c r="L250" i="2" s="1"/>
  <c r="G133" i="2"/>
  <c r="L133" i="2" s="1"/>
  <c r="G111" i="2"/>
  <c r="L111" i="2" s="1"/>
  <c r="G251" i="2"/>
  <c r="L251" i="2" s="1"/>
  <c r="G248" i="2"/>
  <c r="L248" i="2" s="1"/>
  <c r="G204" i="2"/>
  <c r="L204" i="2" s="1"/>
  <c r="G60" i="2"/>
  <c r="L60" i="2" s="1"/>
  <c r="G228" i="2"/>
  <c r="L228" i="2" s="1"/>
  <c r="G120" i="2"/>
  <c r="L120" i="2" s="1"/>
  <c r="G278" i="2"/>
  <c r="L278" i="2" s="1"/>
  <c r="G47" i="2"/>
  <c r="L47" i="2" s="1"/>
  <c r="G273" i="2"/>
  <c r="L273" i="2" s="1"/>
  <c r="G272" i="2"/>
  <c r="L272" i="2" s="1"/>
  <c r="G255" i="2"/>
  <c r="L255" i="2" s="1"/>
</calcChain>
</file>

<file path=xl/sharedStrings.xml><?xml version="1.0" encoding="utf-8"?>
<sst xmlns="http://schemas.openxmlformats.org/spreadsheetml/2006/main" count="764" uniqueCount="431">
  <si>
    <t>DfE No:</t>
  </si>
  <si>
    <t>Fund 62 or 63</t>
  </si>
  <si>
    <t>Fund 64 (VA)</t>
  </si>
  <si>
    <t>b/f must be zero</t>
  </si>
  <si>
    <t>Devolved Formula Capital b/f</t>
  </si>
  <si>
    <t>If Fund 64 balance is not zero</t>
  </si>
  <si>
    <t>Voluntary or Private Capital Income b/f</t>
  </si>
  <si>
    <t>Total 1
Capital Balances b/f</t>
  </si>
  <si>
    <t>if B05 is in deficit</t>
  </si>
  <si>
    <t>If CI04 is greater BO3 expenditure and School Loan repayments</t>
  </si>
  <si>
    <t>Unspent Capital position</t>
  </si>
  <si>
    <t>Total 2
Capital Income</t>
  </si>
  <si>
    <t>Expected loan balance</t>
  </si>
  <si>
    <t xml:space="preserve">Total 3
Capital Expenditure </t>
  </si>
  <si>
    <t>Section 4 - Capital balances carried forward</t>
  </si>
  <si>
    <r>
      <t xml:space="preserve">Do not delete or alter </t>
    </r>
    <r>
      <rPr>
        <sz val="10"/>
        <rFont val="Calibri"/>
        <family val="2"/>
      </rPr>
      <t>↓</t>
    </r>
  </si>
  <si>
    <t>B03 c/f</t>
  </si>
  <si>
    <t>B05 c/f</t>
  </si>
  <si>
    <t>c/f must be zero</t>
  </si>
  <si>
    <r>
      <t xml:space="preserve">       Total 4
(1 + 2 + 3) </t>
    </r>
    <r>
      <rPr>
        <b/>
        <sz val="11"/>
        <rFont val="Arial"/>
        <family val="2"/>
      </rPr>
      <t>Surplus / Deficit c/f</t>
    </r>
  </si>
  <si>
    <t>DfE</t>
  </si>
  <si>
    <t>School</t>
  </si>
  <si>
    <t>Calculation v Loan sheet variance
should be zero</t>
  </si>
  <si>
    <t>Northfleet Nursery</t>
  </si>
  <si>
    <t>Repton Manor Primary</t>
  </si>
  <si>
    <t>The Discovery School</t>
  </si>
  <si>
    <t>Crockenhill Primary School</t>
  </si>
  <si>
    <t>The Anthony Roper Primary School</t>
  </si>
  <si>
    <t>Cobham Primary School</t>
  </si>
  <si>
    <t>Cecil Road Primary School</t>
  </si>
  <si>
    <t>Higham Primary School</t>
  </si>
  <si>
    <t>Lawn Primary School</t>
  </si>
  <si>
    <t>Bean Primary School</t>
  </si>
  <si>
    <t>Capel Primary School</t>
  </si>
  <si>
    <t>Dunton Green Primary School</t>
  </si>
  <si>
    <t>Hadlow School</t>
  </si>
  <si>
    <t>Kemsing Primary School</t>
  </si>
  <si>
    <t>Leigh Primary School</t>
  </si>
  <si>
    <t>Otford Primary School</t>
  </si>
  <si>
    <t>Pembury School</t>
  </si>
  <si>
    <t>Sandhurst Primary School</t>
  </si>
  <si>
    <t>Weald Community Primary School</t>
  </si>
  <si>
    <t>Shoreham Village School</t>
  </si>
  <si>
    <t>Slade Primary School</t>
  </si>
  <si>
    <t>Sussex Road Community Primary School</t>
  </si>
  <si>
    <t>Boughton Monchelsea Primary School</t>
  </si>
  <si>
    <t>East Farleigh Primary School</t>
  </si>
  <si>
    <t>East Peckham Primary School</t>
  </si>
  <si>
    <t>Headcorn Primary School</t>
  </si>
  <si>
    <t>Hollingbourne Primary School</t>
  </si>
  <si>
    <t>Ightham Primary School</t>
  </si>
  <si>
    <t>Lenham Primary School</t>
  </si>
  <si>
    <t>Platts Heath Primary School</t>
  </si>
  <si>
    <t>Brunswick House Primary School</t>
  </si>
  <si>
    <t>North Borough Junior School</t>
  </si>
  <si>
    <t>Park Way Primary School</t>
  </si>
  <si>
    <t>Mereworth Community Primary School</t>
  </si>
  <si>
    <t>Offham Primary School</t>
  </si>
  <si>
    <t>Plaxtol Primary School</t>
  </si>
  <si>
    <t>Ryarsh Primary School</t>
  </si>
  <si>
    <t>Shipbourne School</t>
  </si>
  <si>
    <t>Staplehurst School</t>
  </si>
  <si>
    <t>Sutton Valence Primary School</t>
  </si>
  <si>
    <t>Eastling Primary School</t>
  </si>
  <si>
    <t>Ethelbert Road Primary School</t>
  </si>
  <si>
    <t>Davington Primary School</t>
  </si>
  <si>
    <t>Lower Halstow School</t>
  </si>
  <si>
    <t>Rodmersham School</t>
  </si>
  <si>
    <t>Rose Street Primary School</t>
  </si>
  <si>
    <t>Canterbury Road Primary School</t>
  </si>
  <si>
    <t>Blean Primary School</t>
  </si>
  <si>
    <t>Herne Bay Infant School</t>
  </si>
  <si>
    <t>Hoath Primary School</t>
  </si>
  <si>
    <t>Westmeads Community Infant School</t>
  </si>
  <si>
    <t>Whitstable Junior School</t>
  </si>
  <si>
    <t>Aldington Primary School</t>
  </si>
  <si>
    <t>Victoria Road Primary School</t>
  </si>
  <si>
    <t>Willesborough Infant School</t>
  </si>
  <si>
    <t>Bethersden School</t>
  </si>
  <si>
    <t>Brook Community Primary School</t>
  </si>
  <si>
    <t>Challock Primary School</t>
  </si>
  <si>
    <t>Great Chart Primary School</t>
  </si>
  <si>
    <t>Mersham Primary School</t>
  </si>
  <si>
    <t>Smeeth Community Primary School</t>
  </si>
  <si>
    <t>Hawkinge Primary School</t>
  </si>
  <si>
    <t>Sellindge Primary School</t>
  </si>
  <si>
    <t>River Primary School</t>
  </si>
  <si>
    <t>Langdon Primary School</t>
  </si>
  <si>
    <t>Eythorne Elvington Community Primary School</t>
  </si>
  <si>
    <t>Lydden Primary School</t>
  </si>
  <si>
    <t>Preston Primary School</t>
  </si>
  <si>
    <t>Wingham Primary School</t>
  </si>
  <si>
    <t>Ellington Infant School</t>
  </si>
  <si>
    <t>Priory Infant School</t>
  </si>
  <si>
    <t>Shears Green Junior School</t>
  </si>
  <si>
    <t>West Minster Primary School</t>
  </si>
  <si>
    <t>Aycliffe Community Primary School</t>
  </si>
  <si>
    <t>Riverhead Infant School</t>
  </si>
  <si>
    <t>Claremont Primary School</t>
  </si>
  <si>
    <t>Whitfield Aspen School</t>
  </si>
  <si>
    <t>Langton Green Primary School</t>
  </si>
  <si>
    <t>Bishops Down Primary School</t>
  </si>
  <si>
    <t>Singlewell Primary School</t>
  </si>
  <si>
    <t>Cheriton Primary School</t>
  </si>
  <si>
    <t>Brookfield Infant School</t>
  </si>
  <si>
    <t>Vigo Village School</t>
  </si>
  <si>
    <t>Madginford Primary School</t>
  </si>
  <si>
    <t>Palmarsh Primary School</t>
  </si>
  <si>
    <t>Painters Ash Primary School</t>
  </si>
  <si>
    <t>Tunbury Primary School</t>
  </si>
  <si>
    <t>Stocks Green Primary School</t>
  </si>
  <si>
    <t>Sandgate Primary School</t>
  </si>
  <si>
    <t>Sandling Primary School</t>
  </si>
  <si>
    <t>Lunsford Primary School</t>
  </si>
  <si>
    <t>Downs View Infant School</t>
  </si>
  <si>
    <t>Kingswood Primary School</t>
  </si>
  <si>
    <t>Senacre Wood Primary School</t>
  </si>
  <si>
    <t>Bromstone Primary School, Broadstairs</t>
  </si>
  <si>
    <t>Parkside Community Primary School</t>
  </si>
  <si>
    <t>High Firs Primary School</t>
  </si>
  <si>
    <t>Sandwich Junior School</t>
  </si>
  <si>
    <t>Sevenoaks Primary School</t>
  </si>
  <si>
    <t>Swalecliffe Community Primary School</t>
  </si>
  <si>
    <t>Aylesham Primary School</t>
  </si>
  <si>
    <t>Broadwater Down Primary School</t>
  </si>
  <si>
    <t>West Borough Primary School</t>
  </si>
  <si>
    <t>Long Mead Community Primary School</t>
  </si>
  <si>
    <t>Kings Farm Primary School</t>
  </si>
  <si>
    <t>Kings Hill School</t>
  </si>
  <si>
    <t>New Ash Green Primary School</t>
  </si>
  <si>
    <t>The Craylands School</t>
  </si>
  <si>
    <t>Lady Joanna Thornhill (Endowed) Primary School</t>
  </si>
  <si>
    <t>John Wesley School</t>
  </si>
  <si>
    <t>Phoenix Community Primary School</t>
  </si>
  <si>
    <t>Downsview Primary School</t>
  </si>
  <si>
    <t>Greenfields Primary School</t>
  </si>
  <si>
    <t xml:space="preserve">Castle Hill Community Primary School </t>
  </si>
  <si>
    <t xml:space="preserve">Palace Wood Primary School </t>
  </si>
  <si>
    <t>Hextable Primary School</t>
  </si>
  <si>
    <t>Ashford Oaks Primary School</t>
  </si>
  <si>
    <t>Joy Lane Primary School</t>
  </si>
  <si>
    <t>Green Park Community Primary School</t>
  </si>
  <si>
    <t>Garlinge Primary School</t>
  </si>
  <si>
    <t>Goatlees Primary School</t>
  </si>
  <si>
    <t>Tunbridge Wells Girls' Grammar School</t>
  </si>
  <si>
    <t xml:space="preserve">Maidstone Grammar School </t>
  </si>
  <si>
    <t>Simon Langton Girls' Grammar School</t>
  </si>
  <si>
    <t>The Judd School</t>
  </si>
  <si>
    <t>Borough Green Primary School</t>
  </si>
  <si>
    <t>Roseacre Junior School</t>
  </si>
  <si>
    <t>Herne Bay Junior School</t>
  </si>
  <si>
    <t>St Francis' Catholic School, Maidstone</t>
  </si>
  <si>
    <t>Ditton Infant School</t>
  </si>
  <si>
    <t>Greatstone Primary School</t>
  </si>
  <si>
    <t>Wincheap Foundation Primary School</t>
  </si>
  <si>
    <t>Brookfield Junior School (Larkfield)</t>
  </si>
  <si>
    <t>Harcourt Primary School</t>
  </si>
  <si>
    <t>Willesborough Junior School</t>
  </si>
  <si>
    <t>Thamesview School</t>
  </si>
  <si>
    <t>The Malling School</t>
  </si>
  <si>
    <t>Hugh Christie Technology College</t>
  </si>
  <si>
    <t>Northfleet Technology College</t>
  </si>
  <si>
    <t>Broomhill Bank School</t>
  </si>
  <si>
    <t>Valence School</t>
  </si>
  <si>
    <t>Bower Grove School</t>
  </si>
  <si>
    <t>The Ifield School</t>
  </si>
  <si>
    <t>The Foreland School</t>
  </si>
  <si>
    <t>Goldwyn School</t>
  </si>
  <si>
    <t>Rowhill School</t>
  </si>
  <si>
    <t>Nexus School</t>
  </si>
  <si>
    <t>Grange Park</t>
  </si>
  <si>
    <t>Five Acre Wood School</t>
  </si>
  <si>
    <t>Stone Bay School</t>
  </si>
  <si>
    <t>The Orchard School</t>
  </si>
  <si>
    <t>St Nicholas' School</t>
  </si>
  <si>
    <t>Portal House School</t>
  </si>
  <si>
    <t>The Wyvern School</t>
  </si>
  <si>
    <t>Oakley School</t>
  </si>
  <si>
    <t>Meadowfield</t>
  </si>
  <si>
    <t>Laleham Gap Specialist School</t>
  </si>
  <si>
    <t>Capital Matrix</t>
  </si>
  <si>
    <t>Section 2 - Capital Income - figures taken from the current year Income &amp; Expenditure Report</t>
  </si>
  <si>
    <t>Kent Health Needs Education Service</t>
  </si>
  <si>
    <t>Birchwood PRU</t>
  </si>
  <si>
    <t>Enterprise Learning Alliance PRU</t>
  </si>
  <si>
    <t>Two Bridges</t>
  </si>
  <si>
    <t>St John's CE School</t>
  </si>
  <si>
    <t xml:space="preserve">Woodlands Primary School </t>
  </si>
  <si>
    <t>St Mildred's Primary Infant School</t>
  </si>
  <si>
    <t>Callis Grange Nursery and Infant School</t>
  </si>
  <si>
    <t>St Crispin's Community Primary Infant School</t>
  </si>
  <si>
    <t>St Paul's Infant School</t>
  </si>
  <si>
    <t>St Margaret's-at-Cliffe Primary School</t>
  </si>
  <si>
    <t>Capel-le-Ferne Primary School</t>
  </si>
  <si>
    <t>St Paul’s CofE (Vol. Con.) Primary School</t>
  </si>
  <si>
    <t>Fawkham CofE (Vol. Con.) Primary School</t>
  </si>
  <si>
    <t>Benenden CofE Primary School</t>
  </si>
  <si>
    <t>Bidborough CofE (Vol. Con.) Primary School</t>
  </si>
  <si>
    <t>Cranbrook CofE Primary School</t>
  </si>
  <si>
    <t>Goudhurst &amp; Kilndown CofE Primary School</t>
  </si>
  <si>
    <t>Hawkhurst CofE Primary School</t>
  </si>
  <si>
    <t>Hildenborough CofE Primary School</t>
  </si>
  <si>
    <t>Lamberhurst St Mary's CofE (Vol. Con.) Primary School</t>
  </si>
  <si>
    <t>St John's CofE Primary School, Sevenoaks</t>
  </si>
  <si>
    <t>Speldhurst CofE (Vol. Aid.) Primary School</t>
  </si>
  <si>
    <t>Sundridge and Brasted CofE ( Vol. Con.) Primary School</t>
  </si>
  <si>
    <t>St John's CofE Primary School</t>
  </si>
  <si>
    <t>St Mark's CofE Primary School</t>
  </si>
  <si>
    <t>St Peter's CofE Primary School - Tunbridge Wells</t>
  </si>
  <si>
    <t>Crockham Hill CofE (Vol. Con.) Primary School</t>
  </si>
  <si>
    <t>Churchill CofE (Vol. Con.) Primary School</t>
  </si>
  <si>
    <t>St Peter's CofE Primary School - Aylesford</t>
  </si>
  <si>
    <t>Bredhurst CofE (Vol. Con.) Primary School</t>
  </si>
  <si>
    <t>Burham CofE Primary School</t>
  </si>
  <si>
    <t>Harrietsham CofE Primary School</t>
  </si>
  <si>
    <t>Leeds and Broomfield CofE Primary School</t>
  </si>
  <si>
    <t>St Michael's CEJ School, Maidstone</t>
  </si>
  <si>
    <t>St Michael's CEI School, Maidstone</t>
  </si>
  <si>
    <t>Thurnham CofE Infant School</t>
  </si>
  <si>
    <t>Trottiscliffe CofE Primary School</t>
  </si>
  <si>
    <t>Ulcombe CofE Primary School</t>
  </si>
  <si>
    <t>Wateringbury CofE Primary School</t>
  </si>
  <si>
    <t>Wouldham, All Saints CofE (Vol. Con.) School</t>
  </si>
  <si>
    <t>St George's CofE ( Vol. Con.) Primary School</t>
  </si>
  <si>
    <t>St Margaret's CofE (Vol. Con.) School, Collier Street</t>
  </si>
  <si>
    <t>Laddingford St. Mary's CofE (Vol. Con.) Primary School</t>
  </si>
  <si>
    <t>Yalding, St Peter and St Paul CofE (Vol. Con.) Primary School</t>
  </si>
  <si>
    <t>Ospringe CofE Primary School</t>
  </si>
  <si>
    <t>Hernhill CofE Primary School</t>
  </si>
  <si>
    <t>Newington CofE Primary School</t>
  </si>
  <si>
    <t>Teynham Parochial CofE Primary School</t>
  </si>
  <si>
    <t>Barham CofE Primary School</t>
  </si>
  <si>
    <t>Bridge and Patrixbourne CofE Primary School</t>
  </si>
  <si>
    <t>Chislet CofE Primary School</t>
  </si>
  <si>
    <t>Littlebourne CofE Primary School</t>
  </si>
  <si>
    <t>St Alphege CofE Infant School</t>
  </si>
  <si>
    <t>Wickhambreaux CofE Primary School</t>
  </si>
  <si>
    <t>Brabourne CofE Primary School</t>
  </si>
  <si>
    <t>Brookland CofE Primary School</t>
  </si>
  <si>
    <t>Chilham, St Mary's CofE Primary School</t>
  </si>
  <si>
    <t>High Halden CofE Primary School</t>
  </si>
  <si>
    <t>Woodchurch CofE Primary School</t>
  </si>
  <si>
    <t>Bodsham CofE Primary School</t>
  </si>
  <si>
    <t>Folkestone, St Martin's CofE Primary School</t>
  </si>
  <si>
    <t>Folkestone, St Peter's CofE Primary School</t>
  </si>
  <si>
    <t>Seabrook CofE Primary School</t>
  </si>
  <si>
    <t>Lyminge CofE Primary School</t>
  </si>
  <si>
    <t>Lympne CofE Primary School</t>
  </si>
  <si>
    <t>Stelling Minnis CofE Primary School</t>
  </si>
  <si>
    <t>Stowting CofE Primary School</t>
  </si>
  <si>
    <t>Selsted CofE Primary School</t>
  </si>
  <si>
    <t>Eastry CofE Primary School</t>
  </si>
  <si>
    <t>Goodnestone CofE Primary School</t>
  </si>
  <si>
    <t>Guston CofE Primary School</t>
  </si>
  <si>
    <t>Nonington CofE Primary School</t>
  </si>
  <si>
    <t>Sibertswold CofE Primary School</t>
  </si>
  <si>
    <t>Birchington CofE Primary School</t>
  </si>
  <si>
    <t xml:space="preserve">Margate, Holy Trinity &amp; St. John's CofE Primary School </t>
  </si>
  <si>
    <t>Westgate on Sea,  St Saviours CofE Junior School</t>
  </si>
  <si>
    <t>Minster CofE Primary School</t>
  </si>
  <si>
    <t>Monkton CofE Primary School</t>
  </si>
  <si>
    <t>St Nicholas at Wade CofE Primary School</t>
  </si>
  <si>
    <t>Frittenden CofE Primary School</t>
  </si>
  <si>
    <t>Egerton CofE Primary School</t>
  </si>
  <si>
    <t>St Lawrence CofE Primary School</t>
  </si>
  <si>
    <t>St Peter's Methodist (Vol. Con.) Primary School</t>
  </si>
  <si>
    <t>St Matthew's High Brooms CofE (Vol. Con.) Primary School</t>
  </si>
  <si>
    <t>Herne CE Infant School and Nursery</t>
  </si>
  <si>
    <t>Langafel CofE (Vol. Con.) Primary School</t>
  </si>
  <si>
    <t>Southborough CofE Primary School</t>
  </si>
  <si>
    <t>West Kingsdown, St Edmund's CofE (Vol. Con.) Primary School</t>
  </si>
  <si>
    <t>St Katharine's Knockholt CofE (Vol. Aid.) Primary School</t>
  </si>
  <si>
    <t>Chevening, (St Botolph's) CofE (Vol. Aid.) Primary School</t>
  </si>
  <si>
    <t>Colliers Green CofE Primary School</t>
  </si>
  <si>
    <t>Sissinghurst CofE Primary School</t>
  </si>
  <si>
    <t>Hever CofE (Vol. Aid.) Primary School</t>
  </si>
  <si>
    <t>Penshurst CofE (Vol. Aid.) Primary School</t>
  </si>
  <si>
    <t>Lady Boswell's CofE (Vol. Aid.) Primary School, Sevenoaks</t>
  </si>
  <si>
    <t>Ide Hill CofE Primary School</t>
  </si>
  <si>
    <t>St Barnabas CofE (Vol. Aid.) Primary School</t>
  </si>
  <si>
    <t>St James Primary School</t>
  </si>
  <si>
    <t>Hunton CofE Primary School</t>
  </si>
  <si>
    <t>Platt CofE (Vol. Aid.) Primary School</t>
  </si>
  <si>
    <t>Bapchild and Tonge CofE Primary School</t>
  </si>
  <si>
    <t>Hartlip Endowed CofE Primary School</t>
  </si>
  <si>
    <t>Tunstall CofE Primary School</t>
  </si>
  <si>
    <t>Herne CofE Junior School</t>
  </si>
  <si>
    <t>Whitstable &amp; Seasalter Endowed CofE Junior School</t>
  </si>
  <si>
    <t>Ashford, St Mary's CofE Primary School</t>
  </si>
  <si>
    <t>Wittersham CofE Primary School</t>
  </si>
  <si>
    <t>Elham CofE Primary School</t>
  </si>
  <si>
    <t>Saltwood CofE Primary School</t>
  </si>
  <si>
    <t>Cartwright and Kelsey CofE Primary School</t>
  </si>
  <si>
    <t>Dover, St Mary's CofE Primary School</t>
  </si>
  <si>
    <t>St Peter-in-Thanet CofE Junior School</t>
  </si>
  <si>
    <t>Ramsgate, Holy Trinity CofE Primary School</t>
  </si>
  <si>
    <t>St Mary's CofE (Vol. Aid.) Primary School</t>
  </si>
  <si>
    <t>St Ethelbert's Catholic Primary School, Ramsgate</t>
  </si>
  <si>
    <t>St Anselm's Catholic Primary School Dartford</t>
  </si>
  <si>
    <t>Our Lady's Catholic Primary School, Dartford</t>
  </si>
  <si>
    <t>St Thomas' Catholic Primary School, Canterbury</t>
  </si>
  <si>
    <t>Hythe Bay CofE Primary School</t>
  </si>
  <si>
    <t>Rusthall, St Paul's C of E VA Primary School</t>
  </si>
  <si>
    <t>Newington Community Primary School and Nursery</t>
  </si>
  <si>
    <t xml:space="preserve">Northfleet School for Girls </t>
  </si>
  <si>
    <t>Tunbridge Wells Grammar School for Boys</t>
  </si>
  <si>
    <t>Dover Grammar School for Girls</t>
  </si>
  <si>
    <t>Maidstone Grammar School for Girls</t>
  </si>
  <si>
    <t>Snodland CofE (Vol. Aid.) Primary School</t>
  </si>
  <si>
    <t>Holy Trinity CofE Primary School, Dartford</t>
  </si>
  <si>
    <t>St Bartholomew's Catholic Primary School, Swanley</t>
  </si>
  <si>
    <t>Simon Langton Grammar School for Boys</t>
  </si>
  <si>
    <t>The Archbishop’s School</t>
  </si>
  <si>
    <t>St George's CofE Foundation School</t>
  </si>
  <si>
    <t>Dover Grammar School for Boys</t>
  </si>
  <si>
    <t>St John's Roman Catholic Comprehensive School</t>
  </si>
  <si>
    <t>St Anthony's School</t>
  </si>
  <si>
    <t>The Beacon School</t>
  </si>
  <si>
    <t>Elms School (formerly Harbour School)</t>
  </si>
  <si>
    <t>DfE No.</t>
  </si>
  <si>
    <t>Section 3 - Capital Expenditure - figures taken from the current year Income &amp; Expenditure Report</t>
  </si>
  <si>
    <t>B05 b/f
(Vol or Private)</t>
  </si>
  <si>
    <t>B03 b/f
(Devolved)</t>
  </si>
  <si>
    <t>Description of Capital expenditure per project (CE01 and CE02 only) *</t>
  </si>
  <si>
    <t>Guidance for the completion of the Capital Matrix form.</t>
  </si>
  <si>
    <t>Instructions for completion.</t>
  </si>
  <si>
    <t>Link to DfE CFR pack</t>
  </si>
  <si>
    <t>For details of Capital balances refer to the Consistent financial reporting (CFR) section of the DfE website.</t>
  </si>
  <si>
    <t xml:space="preserve">The purpose of the Capital Matrix is to calculate the Capital balances to be reported to the DfE. </t>
  </si>
  <si>
    <t>You will need the following reports/details in order to complete the Capital matrix:</t>
  </si>
  <si>
    <t>The Final OLD year Income &amp; Expenditure Report</t>
  </si>
  <si>
    <t>The Final OLD year Reconciliation Report</t>
  </si>
  <si>
    <t>Definitions of control codes B03 and B05:</t>
  </si>
  <si>
    <t>Balance B03 – Devolved Formula Capital balance</t>
  </si>
  <si>
    <t>Balance B05 – Other Capital balance</t>
  </si>
  <si>
    <t>This is the year end surplus of any voluntary or private income coded to CI03 for funds 62 or 63.</t>
  </si>
  <si>
    <t>Note – you cannot record a deficit carried forward balance against B05</t>
  </si>
  <si>
    <t xml:space="preserve">Potential unspent Devolved Capital funds will show in pop-up lilac boxes to the right of the form. </t>
  </si>
  <si>
    <t>This is for information only and will alert you to any potential clawback due to funding not being spent within the stipulated timeframe.</t>
  </si>
  <si>
    <t>Any unspent Devolved Capital funds can only be carried forward to the NEW year with the agreement of the Capital Accountant.</t>
  </si>
  <si>
    <t xml:space="preserve">All error messages in red should be addressed prior to emailing the completed document to SFS R&amp;C team. </t>
  </si>
  <si>
    <t>B03 as at 
Closedown 
Previous year
(Negative)</t>
  </si>
  <si>
    <t>B05 as at 
Closedown 
Previous year
(Negative)</t>
  </si>
  <si>
    <t>Total Loan repayments
This year
(Negative)</t>
  </si>
  <si>
    <t>Expected Loan Balance
This year
Calculation
(Positive)</t>
  </si>
  <si>
    <t>Loan Balance
as at Closedown 
Previous year
(Positive)</t>
  </si>
  <si>
    <t>Loan Balance
as at Closedown 
This year
From loan sheet
(Positive)</t>
  </si>
  <si>
    <t xml:space="preserve">Section 2. </t>
  </si>
  <si>
    <t>Section 1.</t>
  </si>
  <si>
    <t>This is pre-populated from information taken from the previous years closedown data.</t>
  </si>
  <si>
    <t>Enter the total amounts for each Capital income code. For VA schools split by fund (63/64) where necessary.</t>
  </si>
  <si>
    <t>NOTE: Income coded to CI04 must be FULLY spent or used to finance this year’s repayments of a KCC/Salix approved Loan (if applicable)</t>
  </si>
  <si>
    <t>Complete this section using the Actual column figures of the final OLD year Income &amp; Expenditure report.</t>
  </si>
  <si>
    <t xml:space="preserve">Section 3. </t>
  </si>
  <si>
    <t>Enter the amounts for each code (split by fund columns where necessary) to record whether the spend was from:</t>
  </si>
  <si>
    <t xml:space="preserve">Devolved Capital funds (CI01), Voluntary / Private Income (CI03) or Revenue contributions (CI04) </t>
  </si>
  <si>
    <t xml:space="preserve">Section 4. </t>
  </si>
  <si>
    <t>This section will calculate the balances to be carried forward for each column</t>
  </si>
  <si>
    <t>General reminder</t>
  </si>
  <si>
    <t>schoolfinancereturns@theeducationpeople.org</t>
  </si>
  <si>
    <t>Maidstone &amp; Malling Alternative Provision</t>
  </si>
  <si>
    <t>Boughton-under-Blean and Dunkirk School</t>
  </si>
  <si>
    <t xml:space="preserve">Dartford Science and Technology College </t>
  </si>
  <si>
    <t>Test school (no loan)</t>
  </si>
  <si>
    <t>Test school (with loan)</t>
  </si>
  <si>
    <t>DDD</t>
  </si>
  <si>
    <t>DD</t>
  </si>
  <si>
    <t>Use dropdown</t>
  </si>
  <si>
    <t>Capital Spend Analysis</t>
  </si>
  <si>
    <t>tab</t>
  </si>
  <si>
    <t>You will know if you have exceeded this figure as a blue prompt will appear at the top of the form screen and the cells will change colour also.</t>
  </si>
  <si>
    <t xml:space="preserve">When you click on the </t>
  </si>
  <si>
    <t>This is the year end balance of Devolved Capital income (coded to CI01 fund 62 or 63)</t>
  </si>
  <si>
    <t>As you complete the form, some error messages may appear in red either at the bottom of the form or in pop-up boxes to the right.</t>
  </si>
  <si>
    <r>
      <t xml:space="preserve">Use this to select 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, this indicates if the project is available to use by 31 March this year (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). </t>
    </r>
  </si>
  <si>
    <r>
      <t xml:space="preserve">If you select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, the two blacked out cells to the right will open. Enter an expected </t>
    </r>
    <r>
      <rPr>
        <i/>
        <sz val="11"/>
        <color theme="1"/>
        <rFont val="Calibri"/>
        <family val="2"/>
        <scheme val="minor"/>
      </rPr>
      <t>available by date</t>
    </r>
    <r>
      <rPr>
        <sz val="11"/>
        <color theme="1"/>
        <rFont val="Calibri"/>
        <family val="2"/>
        <scheme val="minor"/>
      </rPr>
      <t xml:space="preserve"> and any comment you wish to add.</t>
    </r>
  </si>
  <si>
    <t>The red area will change to green when you have balanced your Project Descriptions with the Capital Matrix Expenditure.</t>
  </si>
  <si>
    <t>VA Schools</t>
  </si>
  <si>
    <t/>
  </si>
  <si>
    <t>VA</t>
  </si>
  <si>
    <t>Capital Spend Analysis (Non VA/VF Schools only)</t>
  </si>
  <si>
    <t>Loan repayments
This year
(Negative)
March SoA
OLRE</t>
  </si>
  <si>
    <t>New
installments
This year
(Positive)
March SoA
OLON</t>
  </si>
  <si>
    <t>If you require assistance with clearing any message prompts, please contact  the Returns &amp; Compliance team.</t>
  </si>
  <si>
    <t>When this form has been completed and all prompt messages have been addressed, email the saved excel formatted file to:</t>
  </si>
  <si>
    <t xml:space="preserve">CI01     Capital Income </t>
  </si>
  <si>
    <t>CI03     Voluntary or Private Income</t>
  </si>
  <si>
    <t>CI04     Direct Revenue Financing</t>
  </si>
  <si>
    <t>CE01     Acquisition of Land &amp; Existing 
              Buildings</t>
  </si>
  <si>
    <t>CE02     New Construction &amp; Renovation</t>
  </si>
  <si>
    <t>CE03     Vehicles, Plant, Equipment
              &amp; Machinery</t>
  </si>
  <si>
    <t>Section 1
Capital balances brought forward</t>
  </si>
  <si>
    <t>D</t>
  </si>
  <si>
    <t>Total Capital expenditure from Capital Matrix (B03 &amp; B05 only) =</t>
  </si>
  <si>
    <t>* if your school has multiple sites, please confirm which site the works were carried out</t>
  </si>
  <si>
    <t>Please ensure all requested details are provided, this will help avoid further contact with your school to gather the information required.  Thankyou</t>
  </si>
  <si>
    <t>If your combined spend on CE01 and CE02 is greater than £100,000, you will need to completed the</t>
  </si>
  <si>
    <r>
      <rPr>
        <b/>
        <sz val="11"/>
        <color theme="1"/>
        <rFont val="Calibri"/>
        <family val="2"/>
        <scheme val="minor"/>
      </rPr>
      <t xml:space="preserve">( A ) </t>
    </r>
    <r>
      <rPr>
        <sz val="11"/>
        <color theme="1"/>
        <rFont val="Calibri"/>
        <family val="2"/>
        <scheme val="minor"/>
      </rPr>
      <t>CE01 &amp; CE02 Capital expenditure from Capital Matrix (B03 &amp; B05 only)  =</t>
    </r>
  </si>
  <si>
    <t>( C )</t>
  </si>
  <si>
    <r>
      <rPr>
        <b/>
        <sz val="11"/>
        <color theme="1"/>
        <rFont val="Calibri"/>
        <family val="2"/>
        <scheme val="minor"/>
      </rPr>
      <t xml:space="preserve">( B ) </t>
    </r>
    <r>
      <rPr>
        <sz val="11"/>
        <color theme="1"/>
        <rFont val="Calibri"/>
        <family val="2"/>
        <scheme val="minor"/>
      </rPr>
      <t>Capital expenditure from table below =</t>
    </r>
  </si>
  <si>
    <t>Capital - Project works breakdown if total expenditure is equal to or greater than £100k (B03 &amp; B05 only)</t>
  </si>
  <si>
    <t>You have spent more than £100k on CFR codes CE01 and CE02 combined.
Please complete the Capital Spend Analysis tab by giving details of this spend.</t>
  </si>
  <si>
    <t>Prior Year Expenditure (£)</t>
  </si>
  <si>
    <t>Total Project Expenditure (£)</t>
  </si>
  <si>
    <t>Contact details:</t>
  </si>
  <si>
    <t>Name -</t>
  </si>
  <si>
    <t>Email address -</t>
  </si>
  <si>
    <t>** ready to use - the asset is or will be ready to use as at 31.03.24, even if financial completion of the project and/or any retention period will finish in the following financial year</t>
  </si>
  <si>
    <t>Date</t>
  </si>
  <si>
    <t>Comment</t>
  </si>
  <si>
    <t xml:space="preserve">If No, expected ready to use by date and comment </t>
  </si>
  <si>
    <t>Important notes:</t>
  </si>
  <si>
    <t>* eg classroom extension, new buildings including out buildings along with m2 measurements, window/door replacement, toilet refurbishment, solar panels</t>
  </si>
  <si>
    <t>* if multiple projects have been carried out, please add each individual project on a separate line and complete columns B, C, D, E, G and H for each of those projects</t>
  </si>
  <si>
    <r>
      <t xml:space="preserve">Enter your comments and values in the rows marked as ( </t>
    </r>
    <r>
      <rPr>
        <b/>
        <sz val="12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).  The cell next to your expenditure values (col G) is a dropdown</t>
    </r>
  </si>
  <si>
    <t>Total In Year Expenditure
(= CE01 and CE02) (£)</t>
  </si>
  <si>
    <t>explain in ( A )</t>
  </si>
  <si>
    <t xml:space="preserve">tab you will see the combined total you need to </t>
  </si>
  <si>
    <t>the total in ( B ) will change.</t>
  </si>
  <si>
    <t>As you enter your descriptions and expenditure values</t>
  </si>
  <si>
    <t>Tel number -</t>
  </si>
  <si>
    <t>Please ensure you complete the contact details at the top of the Capital Spend Analysis worksheet</t>
  </si>
  <si>
    <t>New Construction
 or Enhancement</t>
  </si>
  <si>
    <t>Salix Deficit at Closedown
(Positive)</t>
  </si>
  <si>
    <t>Enhancement</t>
  </si>
  <si>
    <t>Salix repayments (negative)</t>
  </si>
  <si>
    <t>Version March2025</t>
  </si>
  <si>
    <t>unspent Capital
figures from 
closedown info
(Negative)</t>
  </si>
  <si>
    <t>For CE04 (ICT) add all expenditure together for CE04 -A, B,C,D &amp; E</t>
  </si>
  <si>
    <t>CE04 (total A-E)    ICT</t>
  </si>
  <si>
    <t>Updated 18/3/25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</si>
</sst>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3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color theme="0" tint="-0.249977111117893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Arial"/>
      <family val="2"/>
    </font>
    <font>
      <sz val="9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21" fillId="0" borderId="0" applyNumberFormat="0" applyFill="0" applyBorder="0" applyAlignment="0" applyProtection="0"/>
  </cellStyleXfs>
  <cellXfs count="219">
    <xf numFmtId="0" fontId="0" fillId="0" borderId="0" xfId="0"/>
    <xf numFmtId="0" fontId="2" fillId="3" borderId="1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>
      <alignment vertical="center"/>
    </xf>
    <xf numFmtId="0" fontId="3" fillId="0" borderId="0" xfId="2" applyFont="1"/>
    <xf numFmtId="4" fontId="3" fillId="0" borderId="0" xfId="2" applyNumberFormat="1" applyFont="1" applyAlignment="1">
      <alignment vertical="top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4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wrapText="1"/>
    </xf>
    <xf numFmtId="0" fontId="2" fillId="4" borderId="2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left" vertical="center" wrapText="1"/>
    </xf>
    <xf numFmtId="4" fontId="6" fillId="2" borderId="8" xfId="1" applyNumberFormat="1" applyFont="1" applyFill="1" applyBorder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5" borderId="0" xfId="2" applyFont="1" applyFill="1"/>
    <xf numFmtId="0" fontId="8" fillId="5" borderId="0" xfId="2" applyFont="1" applyFill="1" applyAlignment="1">
      <alignment vertical="center"/>
    </xf>
    <xf numFmtId="0" fontId="3" fillId="0" borderId="0" xfId="2" applyFont="1" applyAlignment="1">
      <alignment vertical="center" wrapText="1"/>
    </xf>
    <xf numFmtId="4" fontId="6" fillId="0" borderId="0" xfId="2" applyNumberFormat="1" applyFont="1" applyAlignment="1">
      <alignment horizontal="center" vertical="center"/>
    </xf>
    <xf numFmtId="0" fontId="3" fillId="4" borderId="0" xfId="2" applyFont="1" applyFill="1" applyAlignment="1">
      <alignment vertical="center"/>
    </xf>
    <xf numFmtId="0" fontId="8" fillId="4" borderId="0" xfId="2" applyFont="1" applyFill="1" applyAlignment="1">
      <alignment vertical="center"/>
    </xf>
    <xf numFmtId="4" fontId="6" fillId="3" borderId="6" xfId="2" applyNumberFormat="1" applyFont="1" applyFill="1" applyBorder="1" applyAlignment="1" applyProtection="1">
      <alignment horizontal="center" vertical="center"/>
      <protection locked="0"/>
    </xf>
    <xf numFmtId="4" fontId="6" fillId="2" borderId="7" xfId="1" applyNumberFormat="1" applyFont="1" applyFill="1" applyBorder="1" applyAlignment="1">
      <alignment horizontal="center" vertical="center"/>
    </xf>
    <xf numFmtId="0" fontId="3" fillId="6" borderId="0" xfId="2" applyFont="1" applyFill="1"/>
    <xf numFmtId="4" fontId="6" fillId="2" borderId="15" xfId="1" applyNumberFormat="1" applyFont="1" applyFill="1" applyBorder="1" applyAlignment="1">
      <alignment horizontal="center" vertical="center"/>
    </xf>
    <xf numFmtId="4" fontId="6" fillId="3" borderId="16" xfId="2" applyNumberFormat="1" applyFont="1" applyFill="1" applyBorder="1" applyAlignment="1" applyProtection="1">
      <alignment horizontal="center" vertical="center"/>
      <protection locked="0"/>
    </xf>
    <xf numFmtId="4" fontId="6" fillId="3" borderId="17" xfId="2" applyNumberFormat="1" applyFont="1" applyFill="1" applyBorder="1" applyAlignment="1" applyProtection="1">
      <alignment horizontal="center" vertical="center"/>
      <protection locked="0"/>
    </xf>
    <xf numFmtId="0" fontId="8" fillId="6" borderId="0" xfId="2" applyFont="1" applyFill="1" applyAlignment="1">
      <alignment vertical="center"/>
    </xf>
    <xf numFmtId="0" fontId="5" fillId="0" borderId="19" xfId="2" applyFont="1" applyBorder="1" applyAlignment="1">
      <alignment horizontal="left" vertical="center" wrapText="1"/>
    </xf>
    <xf numFmtId="4" fontId="6" fillId="3" borderId="20" xfId="2" applyNumberFormat="1" applyFont="1" applyFill="1" applyBorder="1" applyAlignment="1" applyProtection="1">
      <alignment horizontal="center" vertical="center"/>
      <protection locked="0"/>
    </xf>
    <xf numFmtId="4" fontId="6" fillId="2" borderId="10" xfId="1" applyNumberFormat="1" applyFont="1" applyFill="1" applyBorder="1" applyAlignment="1">
      <alignment horizontal="center" vertical="center"/>
    </xf>
    <xf numFmtId="4" fontId="6" fillId="3" borderId="11" xfId="2" applyNumberFormat="1" applyFont="1" applyFill="1" applyBorder="1" applyAlignment="1" applyProtection="1">
      <alignment horizontal="center" vertical="center"/>
      <protection locked="0"/>
    </xf>
    <xf numFmtId="0" fontId="3" fillId="7" borderId="0" xfId="2" applyFont="1" applyFill="1"/>
    <xf numFmtId="0" fontId="9" fillId="6" borderId="0" xfId="2" applyFont="1" applyFill="1" applyAlignment="1">
      <alignment vertical="center"/>
    </xf>
    <xf numFmtId="0" fontId="3" fillId="8" borderId="0" xfId="2" applyFont="1" applyFill="1"/>
    <xf numFmtId="4" fontId="6" fillId="3" borderId="7" xfId="2" applyNumberFormat="1" applyFont="1" applyFill="1" applyBorder="1" applyAlignment="1" applyProtection="1">
      <alignment horizontal="center" vertical="center"/>
      <protection locked="0"/>
    </xf>
    <xf numFmtId="4" fontId="6" fillId="3" borderId="8" xfId="2" applyNumberFormat="1" applyFont="1" applyFill="1" applyBorder="1" applyAlignment="1" applyProtection="1">
      <alignment horizontal="center" vertical="center"/>
      <protection locked="0"/>
    </xf>
    <xf numFmtId="0" fontId="3" fillId="8" borderId="0" xfId="2" applyFont="1" applyFill="1" applyAlignment="1">
      <alignment vertical="center"/>
    </xf>
    <xf numFmtId="4" fontId="6" fillId="3" borderId="15" xfId="2" applyNumberFormat="1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/>
    <xf numFmtId="4" fontId="3" fillId="0" borderId="21" xfId="2" applyNumberFormat="1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4" fontId="6" fillId="3" borderId="10" xfId="2" applyNumberFormat="1" applyFont="1" applyFill="1" applyBorder="1" applyAlignment="1" applyProtection="1">
      <alignment horizontal="center" vertical="center"/>
      <protection locked="0"/>
    </xf>
    <xf numFmtId="4" fontId="3" fillId="0" borderId="21" xfId="2" applyNumberFormat="1" applyFont="1" applyBorder="1" applyAlignment="1">
      <alignment vertical="center"/>
    </xf>
    <xf numFmtId="0" fontId="3" fillId="0" borderId="18" xfId="2" applyFont="1" applyBorder="1"/>
    <xf numFmtId="0" fontId="3" fillId="0" borderId="19" xfId="2" applyFont="1" applyBorder="1"/>
    <xf numFmtId="4" fontId="6" fillId="0" borderId="0" xfId="2" applyNumberFormat="1" applyFont="1" applyAlignment="1">
      <alignment horizontal="right"/>
    </xf>
    <xf numFmtId="4" fontId="6" fillId="0" borderId="0" xfId="2" applyNumberFormat="1" applyFont="1" applyAlignment="1">
      <alignment vertical="center"/>
    </xf>
    <xf numFmtId="4" fontId="4" fillId="0" borderId="22" xfId="2" applyNumberFormat="1" applyFont="1" applyBorder="1" applyAlignment="1">
      <alignment horizontal="center"/>
    </xf>
    <xf numFmtId="4" fontId="4" fillId="0" borderId="4" xfId="2" applyNumberFormat="1" applyFont="1" applyBorder="1" applyAlignment="1">
      <alignment horizontal="center"/>
    </xf>
    <xf numFmtId="4" fontId="4" fillId="0" borderId="2" xfId="2" applyNumberFormat="1" applyFont="1" applyBorder="1" applyAlignment="1">
      <alignment horizontal="center"/>
    </xf>
    <xf numFmtId="4" fontId="4" fillId="0" borderId="0" xfId="2" applyNumberFormat="1" applyFont="1" applyAlignment="1">
      <alignment horizontal="center"/>
    </xf>
    <xf numFmtId="0" fontId="3" fillId="4" borderId="23" xfId="2" applyFont="1" applyFill="1" applyBorder="1" applyAlignment="1">
      <alignment vertical="center"/>
    </xf>
    <xf numFmtId="4" fontId="11" fillId="0" borderId="0" xfId="2" applyNumberFormat="1" applyFont="1" applyAlignment="1">
      <alignment horizontal="center"/>
    </xf>
    <xf numFmtId="0" fontId="11" fillId="0" borderId="0" xfId="2" applyFont="1" applyAlignment="1">
      <alignment horizontal="left" vertical="top" wrapText="1"/>
    </xf>
    <xf numFmtId="0" fontId="3" fillId="0" borderId="0" xfId="2" applyFont="1" applyAlignment="1">
      <alignment horizontal="center" wrapText="1"/>
    </xf>
    <xf numFmtId="4" fontId="3" fillId="0" borderId="0" xfId="2" applyNumberFormat="1" applyFont="1" applyAlignment="1">
      <alignment horizontal="right"/>
    </xf>
    <xf numFmtId="0" fontId="3" fillId="0" borderId="0" xfId="2" applyFont="1" applyAlignment="1">
      <alignment horizontal="left" vertical="top" wrapText="1"/>
    </xf>
    <xf numFmtId="0" fontId="11" fillId="0" borderId="0" xfId="2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2" fontId="5" fillId="6" borderId="0" xfId="0" applyNumberFormat="1" applyFont="1" applyFill="1" applyAlignment="1">
      <alignment horizontal="center" vertical="center" wrapText="1"/>
    </xf>
    <xf numFmtId="4" fontId="0" fillId="0" borderId="0" xfId="0" applyNumberFormat="1"/>
    <xf numFmtId="0" fontId="6" fillId="0" borderId="0" xfId="0" applyFont="1" applyAlignment="1" applyProtection="1">
      <alignment shrinkToFit="1"/>
      <protection locked="0"/>
    </xf>
    <xf numFmtId="0" fontId="5" fillId="9" borderId="0" xfId="0" applyFont="1" applyFill="1" applyAlignment="1">
      <alignment horizontal="center" vertical="center" wrapText="1"/>
    </xf>
    <xf numFmtId="4" fontId="6" fillId="10" borderId="4" xfId="2" applyNumberFormat="1" applyFont="1" applyFill="1" applyBorder="1" applyAlignment="1">
      <alignment horizontal="center" vertical="center"/>
    </xf>
    <xf numFmtId="4" fontId="6" fillId="10" borderId="2" xfId="2" applyNumberFormat="1" applyFont="1" applyFill="1" applyBorder="1" applyAlignment="1">
      <alignment horizontal="center" vertical="center"/>
    </xf>
    <xf numFmtId="4" fontId="6" fillId="10" borderId="12" xfId="2" applyNumberFormat="1" applyFont="1" applyFill="1" applyBorder="1" applyAlignment="1">
      <alignment horizontal="center" vertical="center"/>
    </xf>
    <xf numFmtId="4" fontId="6" fillId="10" borderId="13" xfId="2" applyNumberFormat="1" applyFont="1" applyFill="1" applyBorder="1" applyAlignment="1">
      <alignment horizontal="center" vertical="center"/>
    </xf>
    <xf numFmtId="4" fontId="6" fillId="10" borderId="22" xfId="2" applyNumberFormat="1" applyFont="1" applyFill="1" applyBorder="1" applyAlignment="1">
      <alignment horizontal="center" vertical="center"/>
    </xf>
    <xf numFmtId="4" fontId="6" fillId="11" borderId="9" xfId="1" applyNumberFormat="1" applyFont="1" applyFill="1" applyBorder="1" applyAlignment="1">
      <alignment horizontal="center" vertical="center"/>
    </xf>
    <xf numFmtId="4" fontId="6" fillId="11" borderId="7" xfId="2" applyNumberFormat="1" applyFont="1" applyFill="1" applyBorder="1" applyAlignment="1">
      <alignment horizontal="center" vertical="center"/>
    </xf>
    <xf numFmtId="4" fontId="6" fillId="10" borderId="6" xfId="2" applyNumberFormat="1" applyFont="1" applyFill="1" applyBorder="1" applyAlignment="1">
      <alignment horizontal="center" vertical="center"/>
    </xf>
    <xf numFmtId="4" fontId="6" fillId="10" borderId="10" xfId="2" applyNumberFormat="1" applyFont="1" applyFill="1" applyBorder="1" applyAlignment="1">
      <alignment horizontal="center" vertical="center"/>
    </xf>
    <xf numFmtId="4" fontId="6" fillId="10" borderId="11" xfId="1" applyNumberFormat="1" applyFont="1" applyFill="1" applyBorder="1" applyAlignment="1">
      <alignment horizontal="center" vertical="center"/>
    </xf>
    <xf numFmtId="4" fontId="6" fillId="10" borderId="8" xfId="1" applyNumberFormat="1" applyFont="1" applyFill="1" applyBorder="1" applyAlignment="1">
      <alignment horizontal="center" vertical="center"/>
    </xf>
    <xf numFmtId="0" fontId="12" fillId="0" borderId="0" xfId="2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" fontId="2" fillId="4" borderId="3" xfId="2" applyNumberFormat="1" applyFont="1" applyFill="1" applyBorder="1" applyAlignment="1">
      <alignment horizontal="center" vertical="center" wrapText="1"/>
    </xf>
    <xf numFmtId="4" fontId="2" fillId="4" borderId="4" xfId="2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22" fillId="0" borderId="0" xfId="0" applyFont="1"/>
    <xf numFmtId="0" fontId="3" fillId="0" borderId="0" xfId="2" applyFont="1" applyAlignment="1">
      <alignment wrapText="1"/>
    </xf>
    <xf numFmtId="0" fontId="16" fillId="13" borderId="0" xfId="0" applyFont="1" applyFill="1"/>
    <xf numFmtId="164" fontId="0" fillId="4" borderId="32" xfId="0" applyNumberForma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24" fillId="0" borderId="0" xfId="0" applyFont="1"/>
    <xf numFmtId="0" fontId="16" fillId="13" borderId="0" xfId="0" applyFont="1" applyFill="1" applyAlignment="1">
      <alignment horizontal="center"/>
    </xf>
    <xf numFmtId="3" fontId="3" fillId="0" borderId="0" xfId="2" applyNumberFormat="1" applyFont="1" applyAlignment="1">
      <alignment vertical="center"/>
    </xf>
    <xf numFmtId="0" fontId="26" fillId="0" borderId="0" xfId="3" applyFont="1"/>
    <xf numFmtId="0" fontId="2" fillId="0" borderId="0" xfId="2" applyFont="1" applyAlignment="1" applyProtection="1">
      <alignment horizontal="left" vertical="center"/>
      <protection hidden="1"/>
    </xf>
    <xf numFmtId="0" fontId="12" fillId="0" borderId="0" xfId="2" applyFont="1" applyAlignment="1">
      <alignment wrapText="1"/>
    </xf>
    <xf numFmtId="0" fontId="23" fillId="0" borderId="0" xfId="2" applyFont="1" applyAlignment="1">
      <alignment vertical="center" wrapText="1"/>
    </xf>
    <xf numFmtId="0" fontId="2" fillId="0" borderId="0" xfId="2" applyFont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1" fillId="0" borderId="0" xfId="2" applyFont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36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164" fontId="0" fillId="0" borderId="37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0" fillId="0" borderId="44" xfId="0" applyBorder="1" applyAlignment="1">
      <alignment vertical="center"/>
    </xf>
    <xf numFmtId="0" fontId="17" fillId="12" borderId="45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quotePrefix="1" applyFont="1"/>
    <xf numFmtId="0" fontId="28" fillId="0" borderId="0" xfId="0" quotePrefix="1" applyFont="1"/>
    <xf numFmtId="0" fontId="17" fillId="12" borderId="46" xfId="0" applyFont="1" applyFill="1" applyBorder="1" applyAlignment="1">
      <alignment horizontal="center" vertical="center" wrapText="1"/>
    </xf>
    <xf numFmtId="0" fontId="29" fillId="0" borderId="0" xfId="0" applyFont="1"/>
    <xf numFmtId="17" fontId="0" fillId="11" borderId="38" xfId="0" applyNumberFormat="1" applyFill="1" applyBorder="1" applyAlignment="1" applyProtection="1">
      <alignment vertical="center"/>
      <protection locked="0"/>
    </xf>
    <xf numFmtId="0" fontId="0" fillId="11" borderId="51" xfId="0" applyFill="1" applyBorder="1" applyAlignment="1" applyProtection="1">
      <alignment vertical="top" wrapText="1"/>
      <protection locked="0"/>
    </xf>
    <xf numFmtId="0" fontId="17" fillId="12" borderId="46" xfId="0" applyFont="1" applyFill="1" applyBorder="1" applyAlignment="1">
      <alignment vertical="center" wrapText="1"/>
    </xf>
    <xf numFmtId="0" fontId="17" fillId="12" borderId="49" xfId="0" applyFont="1" applyFill="1" applyBorder="1" applyAlignment="1">
      <alignment vertical="center" wrapText="1"/>
    </xf>
    <xf numFmtId="0" fontId="0" fillId="13" borderId="0" xfId="0" applyFill="1"/>
    <xf numFmtId="0" fontId="0" fillId="14" borderId="0" xfId="0" applyFill="1" applyAlignment="1">
      <alignment vertical="center"/>
    </xf>
    <xf numFmtId="0" fontId="0" fillId="14" borderId="0" xfId="0" applyFill="1" applyAlignment="1">
      <alignment horizontal="right" vertical="center"/>
    </xf>
    <xf numFmtId="164" fontId="0" fillId="14" borderId="32" xfId="0" applyNumberFormat="1" applyFill="1" applyBorder="1" applyAlignment="1">
      <alignment horizontal="center" vertical="center"/>
    </xf>
    <xf numFmtId="0" fontId="0" fillId="14" borderId="0" xfId="0" applyFill="1"/>
    <xf numFmtId="0" fontId="0" fillId="15" borderId="0" xfId="0" applyFill="1" applyAlignment="1">
      <alignment vertical="center"/>
    </xf>
    <xf numFmtId="0" fontId="0" fillId="15" borderId="0" xfId="0" applyFill="1" applyAlignment="1">
      <alignment horizontal="right" vertical="center"/>
    </xf>
    <xf numFmtId="164" fontId="0" fillId="15" borderId="23" xfId="0" applyNumberFormat="1" applyFill="1" applyBorder="1" applyAlignment="1">
      <alignment horizontal="center" vertical="center"/>
    </xf>
    <xf numFmtId="0" fontId="0" fillId="15" borderId="0" xfId="0" applyFill="1"/>
    <xf numFmtId="0" fontId="0" fillId="0" borderId="0" xfId="0" quotePrefix="1" applyAlignment="1">
      <alignment vertical="center"/>
    </xf>
    <xf numFmtId="164" fontId="0" fillId="0" borderId="31" xfId="0" applyNumberFormat="1" applyBorder="1" applyAlignment="1">
      <alignment horizontal="center" vertical="center"/>
    </xf>
    <xf numFmtId="164" fontId="0" fillId="0" borderId="5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16" borderId="33" xfId="0" applyFill="1" applyBorder="1" applyAlignment="1">
      <alignment horizontal="right" vertical="center"/>
    </xf>
    <xf numFmtId="0" fontId="0" fillId="16" borderId="34" xfId="0" applyFill="1" applyBorder="1" applyAlignment="1">
      <alignment horizontal="right" vertical="center"/>
    </xf>
    <xf numFmtId="0" fontId="0" fillId="16" borderId="35" xfId="0" applyFill="1" applyBorder="1" applyAlignment="1">
      <alignment horizontal="right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36" xfId="0" applyNumberForma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2" fontId="0" fillId="6" borderId="0" xfId="0" applyNumberFormat="1" applyFill="1" applyAlignment="1">
      <alignment horizontal="right" vertical="center"/>
    </xf>
    <xf numFmtId="2" fontId="0" fillId="6" borderId="0" xfId="0" applyNumberFormat="1" applyFill="1"/>
    <xf numFmtId="0" fontId="0" fillId="6" borderId="0" xfId="0" applyFill="1"/>
    <xf numFmtId="0" fontId="0" fillId="0" borderId="56" xfId="0" applyBorder="1" applyAlignment="1" applyProtection="1">
      <alignment vertical="center" wrapText="1"/>
      <protection locked="0"/>
    </xf>
    <xf numFmtId="164" fontId="0" fillId="0" borderId="37" xfId="0" applyNumberFormat="1" applyBorder="1" applyAlignment="1" applyProtection="1">
      <alignment horizontal="center" vertical="center" wrapText="1"/>
      <protection locked="0"/>
    </xf>
    <xf numFmtId="17" fontId="0" fillId="11" borderId="26" xfId="0" applyNumberFormat="1" applyFill="1" applyBorder="1" applyAlignment="1" applyProtection="1">
      <alignment vertical="center"/>
      <protection locked="0"/>
    </xf>
    <xf numFmtId="0" fontId="0" fillId="11" borderId="57" xfId="0" applyFill="1" applyBorder="1" applyAlignment="1" applyProtection="1">
      <alignment vertical="top" wrapText="1"/>
      <protection locked="0"/>
    </xf>
    <xf numFmtId="0" fontId="17" fillId="12" borderId="58" xfId="0" applyFont="1" applyFill="1" applyBorder="1" applyAlignment="1">
      <alignment horizontal="center" vertical="center" wrapText="1"/>
    </xf>
    <xf numFmtId="0" fontId="17" fillId="12" borderId="49" xfId="0" applyFont="1" applyFill="1" applyBorder="1" applyAlignment="1">
      <alignment horizontal="center" vertical="center" wrapText="1"/>
    </xf>
    <xf numFmtId="0" fontId="17" fillId="12" borderId="59" xfId="0" applyFont="1" applyFill="1" applyBorder="1" applyAlignment="1">
      <alignment horizontal="center" vertical="center" wrapText="1"/>
    </xf>
    <xf numFmtId="0" fontId="17" fillId="12" borderId="60" xfId="0" applyFont="1" applyFill="1" applyBorder="1" applyAlignment="1">
      <alignment horizontal="center" vertical="center" wrapText="1"/>
    </xf>
    <xf numFmtId="0" fontId="17" fillId="12" borderId="61" xfId="0" applyFont="1" applyFill="1" applyBorder="1" applyAlignment="1">
      <alignment horizontal="center" vertical="center"/>
    </xf>
    <xf numFmtId="0" fontId="21" fillId="0" borderId="0" xfId="3" applyFill="1"/>
    <xf numFmtId="0" fontId="5" fillId="17" borderId="0" xfId="0" applyFont="1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14" fillId="4" borderId="0" xfId="0" applyFont="1" applyFill="1" applyAlignment="1">
      <alignment horizontal="center"/>
    </xf>
    <xf numFmtId="0" fontId="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top" wrapText="1"/>
    </xf>
    <xf numFmtId="0" fontId="11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top" wrapText="1"/>
    </xf>
    <xf numFmtId="0" fontId="2" fillId="0" borderId="3" xfId="2" applyFont="1" applyBorder="1" applyAlignment="1">
      <alignment horizontal="right" vertical="center" wrapText="1"/>
    </xf>
    <xf numFmtId="0" fontId="2" fillId="0" borderId="28" xfId="2" applyFont="1" applyBorder="1" applyAlignment="1">
      <alignment horizontal="right" vertical="center" wrapText="1"/>
    </xf>
    <xf numFmtId="4" fontId="4" fillId="0" borderId="0" xfId="2" applyNumberFormat="1" applyFont="1" applyAlignment="1">
      <alignment horizontal="center" vertical="center" wrapText="1"/>
    </xf>
    <xf numFmtId="0" fontId="5" fillId="0" borderId="42" xfId="2" applyFont="1" applyBorder="1" applyAlignment="1">
      <alignment horizontal="left" vertical="center" wrapText="1"/>
    </xf>
    <xf numFmtId="0" fontId="5" fillId="0" borderId="43" xfId="2" applyFont="1" applyBorder="1" applyAlignment="1">
      <alignment horizontal="left" vertical="center" wrapText="1"/>
    </xf>
    <xf numFmtId="0" fontId="5" fillId="0" borderId="26" xfId="2" applyFont="1" applyBorder="1" applyAlignment="1">
      <alignment horizontal="left" vertical="center" wrapText="1"/>
    </xf>
    <xf numFmtId="0" fontId="5" fillId="0" borderId="29" xfId="2" applyFont="1" applyBorder="1" applyAlignment="1">
      <alignment horizontal="left" vertical="center" wrapText="1"/>
    </xf>
    <xf numFmtId="0" fontId="8" fillId="0" borderId="0" xfId="2" applyFont="1" applyAlignment="1">
      <alignment horizontal="center" vertical="top" wrapText="1"/>
    </xf>
    <xf numFmtId="0" fontId="2" fillId="0" borderId="24" xfId="2" applyFont="1" applyBorder="1" applyAlignment="1">
      <alignment horizontal="right" vertical="center" wrapText="1"/>
    </xf>
    <xf numFmtId="0" fontId="2" fillId="0" borderId="25" xfId="2" applyFont="1" applyBorder="1" applyAlignment="1">
      <alignment horizontal="right" vertical="center" wrapText="1"/>
    </xf>
    <xf numFmtId="0" fontId="2" fillId="4" borderId="3" xfId="2" applyFont="1" applyFill="1" applyBorder="1" applyAlignment="1">
      <alignment horizontal="left" vertical="center" wrapText="1"/>
    </xf>
    <xf numFmtId="0" fontId="2" fillId="4" borderId="30" xfId="2" applyFont="1" applyFill="1" applyBorder="1" applyAlignment="1">
      <alignment horizontal="left" vertical="center" wrapText="1"/>
    </xf>
    <xf numFmtId="0" fontId="2" fillId="4" borderId="28" xfId="2" applyFont="1" applyFill="1" applyBorder="1" applyAlignment="1">
      <alignment horizontal="left" vertical="center" wrapText="1"/>
    </xf>
    <xf numFmtId="4" fontId="4" fillId="0" borderId="0" xfId="1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left" vertical="top" wrapText="1"/>
    </xf>
    <xf numFmtId="0" fontId="2" fillId="4" borderId="3" xfId="2" applyFont="1" applyFill="1" applyBorder="1" applyAlignment="1">
      <alignment horizontal="left" vertical="center" shrinkToFit="1"/>
    </xf>
    <xf numFmtId="0" fontId="2" fillId="4" borderId="30" xfId="2" applyFont="1" applyFill="1" applyBorder="1" applyAlignment="1">
      <alignment horizontal="left" vertical="center" shrinkToFit="1"/>
    </xf>
    <xf numFmtId="0" fontId="2" fillId="4" borderId="28" xfId="2" applyFont="1" applyFill="1" applyBorder="1" applyAlignment="1">
      <alignment horizontal="left" vertical="center" shrinkToFit="1"/>
    </xf>
    <xf numFmtId="0" fontId="5" fillId="0" borderId="40" xfId="2" applyFont="1" applyBorder="1" applyAlignment="1">
      <alignment horizontal="left" vertical="center" wrapText="1"/>
    </xf>
    <xf numFmtId="0" fontId="5" fillId="0" borderId="41" xfId="2" applyFont="1" applyBorder="1" applyAlignment="1">
      <alignment horizontal="left" vertical="center" wrapText="1"/>
    </xf>
    <xf numFmtId="4" fontId="2" fillId="0" borderId="0" xfId="2" applyNumberFormat="1" applyFont="1" applyAlignment="1">
      <alignment horizontal="left" vertical="top" wrapText="1"/>
    </xf>
    <xf numFmtId="4" fontId="2" fillId="0" borderId="3" xfId="1" applyNumberFormat="1" applyFont="1" applyBorder="1" applyAlignment="1">
      <alignment horizontal="right" vertical="center" wrapText="1"/>
    </xf>
    <xf numFmtId="4" fontId="2" fillId="0" borderId="28" xfId="1" applyNumberFormat="1" applyFont="1" applyBorder="1" applyAlignment="1">
      <alignment horizontal="righ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2" fillId="4" borderId="24" xfId="2" applyFont="1" applyFill="1" applyBorder="1" applyAlignment="1">
      <alignment horizontal="left" vertical="center" wrapText="1"/>
    </xf>
    <xf numFmtId="0" fontId="2" fillId="4" borderId="25" xfId="2" applyFont="1" applyFill="1" applyBorder="1" applyAlignment="1">
      <alignment horizontal="left" vertical="center" wrapText="1"/>
    </xf>
    <xf numFmtId="0" fontId="2" fillId="4" borderId="26" xfId="2" applyFont="1" applyFill="1" applyBorder="1" applyAlignment="1">
      <alignment horizontal="left" vertical="center" wrapText="1"/>
    </xf>
    <xf numFmtId="0" fontId="2" fillId="4" borderId="27" xfId="2" applyFont="1" applyFill="1" applyBorder="1" applyAlignment="1">
      <alignment horizontal="left" vertical="center" wrapText="1"/>
    </xf>
    <xf numFmtId="4" fontId="2" fillId="4" borderId="22" xfId="2" applyNumberFormat="1" applyFont="1" applyFill="1" applyBorder="1" applyAlignment="1">
      <alignment horizontal="center" vertical="center"/>
    </xf>
    <xf numFmtId="4" fontId="2" fillId="4" borderId="4" xfId="2" applyNumberFormat="1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7" fillId="12" borderId="47" xfId="0" applyFont="1" applyFill="1" applyBorder="1" applyAlignment="1">
      <alignment horizontal="center" vertical="center" wrapText="1"/>
    </xf>
    <xf numFmtId="0" fontId="17" fillId="12" borderId="48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left" vertical="center"/>
    </xf>
    <xf numFmtId="0" fontId="14" fillId="16" borderId="55" xfId="0" applyFont="1" applyFill="1" applyBorder="1" applyAlignment="1">
      <alignment horizontal="left" vertical="center"/>
    </xf>
  </cellXfs>
  <cellStyles count="4">
    <cellStyle name="Comma 2" xfId="1" xr:uid="{00000000-0005-0000-0000-000000000000}"/>
    <cellStyle name="Hyperlink" xfId="3" builtinId="8"/>
    <cellStyle name="Normal" xfId="0" builtinId="0"/>
    <cellStyle name="Normal 2" xfId="2" xr:uid="{00000000-0005-0000-0000-000002000000}"/>
  </cellStyles>
  <dxfs count="19"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>
          <bgColor theme="7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>
          <bgColor theme="7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uk/guidance/consistent-financial-reporting-framework-2024-to-2025" TargetMode="External"/><Relationship Id="rId1" Type="http://schemas.openxmlformats.org/officeDocument/2006/relationships/hyperlink" Target="mailto:schoolfinancereturns@theeducationpeopl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53E6-3A43-4D64-BE3F-2A05769F4EBF}">
  <sheetPr>
    <tabColor rgb="FF92D050"/>
  </sheetPr>
  <dimension ref="B1:L64"/>
  <sheetViews>
    <sheetView showGridLines="0" workbookViewId="0">
      <pane ySplit="2" topLeftCell="A3" activePane="bottomLeft" state="frozen"/>
      <selection pane="bottomLeft" activeCell="M53" sqref="M53:N54"/>
    </sheetView>
  </sheetViews>
  <sheetFormatPr defaultRowHeight="14.4" x14ac:dyDescent="0.3"/>
  <cols>
    <col min="1" max="1" width="1.109375" customWidth="1"/>
    <col min="3" max="3" width="10" customWidth="1"/>
    <col min="4" max="4" width="25.33203125" customWidth="1"/>
    <col min="6" max="6" width="4.109375" customWidth="1"/>
    <col min="9" max="9" width="5.88671875" customWidth="1"/>
    <col min="10" max="10" width="12.6640625" customWidth="1"/>
    <col min="11" max="11" width="8.44140625" customWidth="1"/>
    <col min="12" max="12" width="13.88671875" customWidth="1"/>
    <col min="13" max="13" width="9.44140625" customWidth="1"/>
  </cols>
  <sheetData>
    <row r="1" spans="2:9" ht="8.25" customHeight="1" x14ac:dyDescent="0.3"/>
    <row r="2" spans="2:9" ht="17.399999999999999" x14ac:dyDescent="0.3">
      <c r="B2" s="85" t="s">
        <v>324</v>
      </c>
    </row>
    <row r="3" spans="2:9" ht="7.5" customHeight="1" x14ac:dyDescent="0.3"/>
    <row r="4" spans="2:9" ht="15.6" x14ac:dyDescent="0.3">
      <c r="B4" s="88" t="s">
        <v>328</v>
      </c>
      <c r="C4" s="87"/>
      <c r="D4" s="87"/>
      <c r="E4" s="87"/>
      <c r="F4" s="87"/>
      <c r="G4" s="87"/>
      <c r="H4" s="87"/>
      <c r="I4" s="87"/>
    </row>
    <row r="5" spans="2:9" ht="15.6" x14ac:dyDescent="0.3">
      <c r="B5" s="88" t="s">
        <v>327</v>
      </c>
    </row>
    <row r="6" spans="2:9" x14ac:dyDescent="0.3">
      <c r="B6" s="168" t="s">
        <v>326</v>
      </c>
    </row>
    <row r="7" spans="2:9" ht="7.5" customHeight="1" x14ac:dyDescent="0.3"/>
    <row r="8" spans="2:9" x14ac:dyDescent="0.3">
      <c r="B8" t="s">
        <v>329</v>
      </c>
    </row>
    <row r="9" spans="2:9" x14ac:dyDescent="0.3">
      <c r="C9" t="s">
        <v>330</v>
      </c>
      <c r="G9" t="s">
        <v>331</v>
      </c>
    </row>
    <row r="10" spans="2:9" ht="7.5" customHeight="1" x14ac:dyDescent="0.3"/>
    <row r="11" spans="2:9" ht="15.6" x14ac:dyDescent="0.3">
      <c r="B11" s="90" t="s">
        <v>332</v>
      </c>
    </row>
    <row r="12" spans="2:9" x14ac:dyDescent="0.3">
      <c r="B12" t="s">
        <v>333</v>
      </c>
      <c r="E12" t="s">
        <v>372</v>
      </c>
    </row>
    <row r="13" spans="2:9" ht="6" customHeight="1" x14ac:dyDescent="0.3"/>
    <row r="14" spans="2:9" x14ac:dyDescent="0.3">
      <c r="B14" t="s">
        <v>334</v>
      </c>
      <c r="E14" t="s">
        <v>335</v>
      </c>
    </row>
    <row r="15" spans="2:9" x14ac:dyDescent="0.3">
      <c r="B15" s="89" t="s">
        <v>336</v>
      </c>
    </row>
    <row r="16" spans="2:9" ht="6" customHeight="1" x14ac:dyDescent="0.3"/>
    <row r="17" spans="2:2" x14ac:dyDescent="0.3">
      <c r="B17" t="s">
        <v>373</v>
      </c>
    </row>
    <row r="18" spans="2:2" x14ac:dyDescent="0.3">
      <c r="B18" t="s">
        <v>340</v>
      </c>
    </row>
    <row r="19" spans="2:2" ht="6" customHeight="1" x14ac:dyDescent="0.3"/>
    <row r="20" spans="2:2" x14ac:dyDescent="0.3">
      <c r="B20" t="s">
        <v>337</v>
      </c>
    </row>
    <row r="21" spans="2:2" x14ac:dyDescent="0.3">
      <c r="B21" t="s">
        <v>338</v>
      </c>
    </row>
    <row r="22" spans="2:2" x14ac:dyDescent="0.3">
      <c r="B22" t="s">
        <v>339</v>
      </c>
    </row>
    <row r="23" spans="2:2" ht="7.5" customHeight="1" x14ac:dyDescent="0.3"/>
    <row r="24" spans="2:2" ht="15.6" x14ac:dyDescent="0.3">
      <c r="B24" s="86" t="s">
        <v>325</v>
      </c>
    </row>
    <row r="25" spans="2:2" ht="7.5" customHeight="1" x14ac:dyDescent="0.3"/>
    <row r="26" spans="2:2" ht="15.6" x14ac:dyDescent="0.3">
      <c r="B26" s="86" t="s">
        <v>348</v>
      </c>
    </row>
    <row r="27" spans="2:2" ht="6" customHeight="1" x14ac:dyDescent="0.3"/>
    <row r="28" spans="2:2" x14ac:dyDescent="0.3">
      <c r="B28" t="s">
        <v>349</v>
      </c>
    </row>
    <row r="29" spans="2:2" ht="6.75" customHeight="1" x14ac:dyDescent="0.3"/>
    <row r="30" spans="2:2" ht="15.6" x14ac:dyDescent="0.3">
      <c r="B30" s="86" t="s">
        <v>347</v>
      </c>
    </row>
    <row r="31" spans="2:2" ht="7.5" customHeight="1" x14ac:dyDescent="0.3"/>
    <row r="32" spans="2:2" x14ac:dyDescent="0.3">
      <c r="B32" t="s">
        <v>352</v>
      </c>
    </row>
    <row r="33" spans="2:2" x14ac:dyDescent="0.3">
      <c r="B33" t="s">
        <v>350</v>
      </c>
    </row>
    <row r="34" spans="2:2" s="89" customFormat="1" x14ac:dyDescent="0.3">
      <c r="B34" s="89" t="s">
        <v>351</v>
      </c>
    </row>
    <row r="35" spans="2:2" ht="6" customHeight="1" x14ac:dyDescent="0.3"/>
    <row r="36" spans="2:2" ht="15.6" x14ac:dyDescent="0.3">
      <c r="B36" s="86" t="s">
        <v>353</v>
      </c>
    </row>
    <row r="37" spans="2:2" ht="6" customHeight="1" x14ac:dyDescent="0.3">
      <c r="B37" s="86"/>
    </row>
    <row r="38" spans="2:2" x14ac:dyDescent="0.3">
      <c r="B38" t="s">
        <v>352</v>
      </c>
    </row>
    <row r="39" spans="2:2" x14ac:dyDescent="0.3">
      <c r="B39" t="s">
        <v>354</v>
      </c>
    </row>
    <row r="40" spans="2:2" x14ac:dyDescent="0.3">
      <c r="B40" t="s">
        <v>355</v>
      </c>
    </row>
    <row r="41" spans="2:2" x14ac:dyDescent="0.3">
      <c r="B41" t="s">
        <v>428</v>
      </c>
    </row>
    <row r="42" spans="2:2" ht="17.25" customHeight="1" x14ac:dyDescent="0.3"/>
    <row r="43" spans="2:2" ht="17.25" customHeight="1" x14ac:dyDescent="0.3">
      <c r="B43" s="86" t="s">
        <v>356</v>
      </c>
    </row>
    <row r="44" spans="2:2" ht="7.5" customHeight="1" x14ac:dyDescent="0.3"/>
    <row r="45" spans="2:2" x14ac:dyDescent="0.3">
      <c r="B45" t="s">
        <v>357</v>
      </c>
    </row>
    <row r="46" spans="2:2" ht="12.75" customHeight="1" x14ac:dyDescent="0.3"/>
    <row r="47" spans="2:2" ht="15.6" x14ac:dyDescent="0.3">
      <c r="B47" s="86" t="s">
        <v>380</v>
      </c>
    </row>
    <row r="48" spans="2:2" ht="6.75" customHeight="1" x14ac:dyDescent="0.3"/>
    <row r="49" spans="2:12" x14ac:dyDescent="0.3">
      <c r="B49" t="s">
        <v>396</v>
      </c>
      <c r="J49" s="92" t="s">
        <v>368</v>
      </c>
      <c r="K49" s="132"/>
      <c r="L49" t="s">
        <v>369</v>
      </c>
    </row>
    <row r="50" spans="2:12" x14ac:dyDescent="0.3">
      <c r="B50" t="s">
        <v>370</v>
      </c>
    </row>
    <row r="51" spans="2:12" ht="6.75" customHeight="1" x14ac:dyDescent="0.3"/>
    <row r="52" spans="2:12" x14ac:dyDescent="0.3">
      <c r="B52" t="s">
        <v>371</v>
      </c>
      <c r="D52" s="98" t="s">
        <v>368</v>
      </c>
      <c r="E52" t="s">
        <v>417</v>
      </c>
      <c r="J52" s="136" t="s">
        <v>416</v>
      </c>
    </row>
    <row r="53" spans="2:12" ht="15.6" x14ac:dyDescent="0.3">
      <c r="B53" t="s">
        <v>414</v>
      </c>
    </row>
    <row r="54" spans="2:12" x14ac:dyDescent="0.3">
      <c r="B54" t="s">
        <v>374</v>
      </c>
    </row>
    <row r="55" spans="2:12" x14ac:dyDescent="0.3">
      <c r="B55" t="s">
        <v>375</v>
      </c>
    </row>
    <row r="56" spans="2:12" x14ac:dyDescent="0.3">
      <c r="B56" t="s">
        <v>419</v>
      </c>
      <c r="E56" s="140" t="s">
        <v>418</v>
      </c>
      <c r="F56" s="140"/>
    </row>
    <row r="57" spans="2:12" x14ac:dyDescent="0.3">
      <c r="B57" t="s">
        <v>376</v>
      </c>
    </row>
    <row r="59" spans="2:12" ht="18" x14ac:dyDescent="0.35">
      <c r="B59" s="171" t="s">
        <v>421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71"/>
    </row>
    <row r="61" spans="2:12" ht="15.6" x14ac:dyDescent="0.3">
      <c r="B61" s="86" t="s">
        <v>358</v>
      </c>
    </row>
    <row r="62" spans="2:12" x14ac:dyDescent="0.3">
      <c r="B62" t="s">
        <v>383</v>
      </c>
    </row>
    <row r="63" spans="2:12" x14ac:dyDescent="0.3">
      <c r="B63" t="s">
        <v>384</v>
      </c>
    </row>
    <row r="64" spans="2:12" ht="23.4" x14ac:dyDescent="0.45">
      <c r="D64" s="100" t="s">
        <v>359</v>
      </c>
    </row>
  </sheetData>
  <mergeCells count="1">
    <mergeCell ref="B59:L59"/>
  </mergeCells>
  <hyperlinks>
    <hyperlink ref="D64" r:id="rId1" xr:uid="{F542A98E-D1B8-4D1C-B8E6-BF406B27064D}"/>
    <hyperlink ref="B6" r:id="rId2" xr:uid="{5F4D6FD8-05CB-4E8A-94D5-11C56238BB56}"/>
  </hyperlinks>
  <pageMargins left="0.59055118110236227" right="0.59055118110236227" top="0.59055118110236227" bottom="0.59055118110236227" header="0.31496062992125984" footer="0.31496062992125984"/>
  <pageSetup paperSize="9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AU33"/>
  <sheetViews>
    <sheetView showGridLines="0" tabSelected="1" zoomScale="90" zoomScaleNormal="90" workbookViewId="0">
      <pane ySplit="5" topLeftCell="A6" activePane="bottomLeft" state="frozen"/>
      <selection pane="bottomLeft" activeCell="M8" sqref="M8"/>
    </sheetView>
  </sheetViews>
  <sheetFormatPr defaultColWidth="9.109375" defaultRowHeight="13.2" x14ac:dyDescent="0.25"/>
  <cols>
    <col min="1" max="1" width="17.77734375" style="3" customWidth="1"/>
    <col min="2" max="2" width="33.5546875" style="3" customWidth="1"/>
    <col min="3" max="4" width="22.33203125" style="3" customWidth="1"/>
    <col min="5" max="5" width="22.33203125" style="3" bestFit="1" customWidth="1"/>
    <col min="6" max="6" width="2.33203125" style="3" hidden="1" customWidth="1"/>
    <col min="7" max="7" width="7.33203125" style="3" customWidth="1"/>
    <col min="8" max="8" width="2.44140625" style="3" customWidth="1"/>
    <col min="9" max="10" width="7.33203125" style="3" customWidth="1"/>
    <col min="11" max="11" width="12.6640625" style="3" customWidth="1"/>
    <col min="12" max="13" width="7.33203125" style="3" customWidth="1"/>
    <col min="14" max="14" width="17.6640625" style="3" customWidth="1"/>
    <col min="15" max="16" width="7.33203125" style="3" customWidth="1"/>
    <col min="17" max="17" width="6.44140625" style="3" customWidth="1"/>
    <col min="18" max="18" width="33.33203125" style="3" hidden="1" customWidth="1"/>
    <col min="19" max="19" width="2" style="3" hidden="1" customWidth="1"/>
    <col min="20" max="20" width="11.44140625" style="3" customWidth="1"/>
    <col min="21" max="21" width="10.109375" style="3" customWidth="1"/>
    <col min="22" max="22" width="11.44140625" style="3" customWidth="1"/>
    <col min="23" max="16384" width="9.109375" style="3"/>
  </cols>
  <sheetData>
    <row r="1" spans="1:47" ht="26.25" customHeight="1" x14ac:dyDescent="0.25">
      <c r="A1" s="107" t="s">
        <v>426</v>
      </c>
      <c r="B1" s="172" t="str">
        <f>"This form is to be used as part of the "&amp;RIGHT(A1,4)-1&amp;"-"&amp;RIGHT(A1,2)&amp;" Year End returns only"</f>
        <v>This form is to be used as part of the 2024-25 Year End returns only</v>
      </c>
      <c r="C1" s="172"/>
      <c r="D1" s="172"/>
      <c r="E1" s="172"/>
    </row>
    <row r="2" spans="1:47" s="7" customFormat="1" ht="17.399999999999999" x14ac:dyDescent="0.3">
      <c r="B2" s="172" t="str">
        <f>IFERROR(IF(E2="","",VLOOKUP(E2,Lookup!A:D,2,FALSE)),"This is not a recognised DfE number")</f>
        <v/>
      </c>
      <c r="C2" s="172"/>
      <c r="D2" s="104" t="s">
        <v>0</v>
      </c>
      <c r="E2" s="1"/>
      <c r="F2" s="109" t="s">
        <v>392</v>
      </c>
      <c r="G2" s="101" t="str">
        <f>IF(E2&lt;&gt;"","","← Enter your 4 digit DfE number")</f>
        <v>← Enter your 4 digit DfE number</v>
      </c>
      <c r="H2" s="2"/>
      <c r="J2" s="103"/>
      <c r="K2" s="103"/>
      <c r="L2" s="103"/>
      <c r="M2" s="103"/>
      <c r="N2" s="103"/>
      <c r="O2" s="103"/>
      <c r="P2" s="103"/>
      <c r="Q2" s="103"/>
      <c r="R2" s="4"/>
      <c r="S2" s="5"/>
      <c r="T2" s="5"/>
      <c r="U2" s="6"/>
      <c r="V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s="9" customFormat="1" ht="26.4" x14ac:dyDescent="0.3">
      <c r="A3" s="204" t="s">
        <v>180</v>
      </c>
      <c r="B3" s="204"/>
      <c r="C3" s="204"/>
      <c r="D3" s="204"/>
      <c r="E3" s="204"/>
      <c r="F3" s="110" t="s">
        <v>366</v>
      </c>
      <c r="G3" s="5"/>
      <c r="H3" s="5"/>
      <c r="I3" s="201" t="s">
        <v>401</v>
      </c>
      <c r="J3" s="201"/>
      <c r="K3" s="201"/>
      <c r="L3" s="201"/>
      <c r="M3" s="201"/>
      <c r="N3" s="201"/>
      <c r="O3" s="201"/>
      <c r="P3" s="201"/>
      <c r="Q3" s="201"/>
      <c r="R3" s="99" t="str">
        <f>IF(E2="","VA",VLOOKUP(E2,Lookup!A:N,14,FALSE))</f>
        <v>VA</v>
      </c>
    </row>
    <row r="4" spans="1:47" s="9" customFormat="1" ht="15.6" x14ac:dyDescent="0.3">
      <c r="A4" s="205" t="s">
        <v>391</v>
      </c>
      <c r="B4" s="206"/>
      <c r="C4" s="209" t="s">
        <v>1</v>
      </c>
      <c r="D4" s="210"/>
      <c r="E4" s="12" t="s">
        <v>2</v>
      </c>
      <c r="F4" s="110" t="s">
        <v>392</v>
      </c>
      <c r="G4" s="13"/>
      <c r="H4" s="13"/>
      <c r="I4" s="201"/>
      <c r="J4" s="201"/>
      <c r="K4" s="201"/>
      <c r="L4" s="201"/>
      <c r="M4" s="201"/>
      <c r="N4" s="201"/>
      <c r="O4" s="201"/>
      <c r="P4" s="201"/>
      <c r="Q4" s="201"/>
    </row>
    <row r="5" spans="1:47" s="9" customFormat="1" ht="31.2" x14ac:dyDescent="0.3">
      <c r="A5" s="207"/>
      <c r="B5" s="208"/>
      <c r="C5" s="81" t="s">
        <v>322</v>
      </c>
      <c r="D5" s="82" t="s">
        <v>321</v>
      </c>
      <c r="E5" s="12" t="s">
        <v>3</v>
      </c>
      <c r="F5" s="110" t="s">
        <v>366</v>
      </c>
      <c r="G5" s="13"/>
      <c r="H5" s="13"/>
      <c r="I5" s="201"/>
      <c r="J5" s="201"/>
      <c r="K5" s="201"/>
      <c r="L5" s="201"/>
      <c r="M5" s="201"/>
      <c r="N5" s="201"/>
      <c r="O5" s="201"/>
      <c r="P5" s="201"/>
      <c r="Q5" s="201"/>
      <c r="R5" s="8"/>
    </row>
    <row r="6" spans="1:47" ht="39.6" x14ac:dyDescent="0.25">
      <c r="A6" s="202" t="s">
        <v>4</v>
      </c>
      <c r="B6" s="203"/>
      <c r="C6" s="74" t="str">
        <f>IFERROR(VLOOKUP($E$2,Lookup!$A:$D,3,0),"")</f>
        <v/>
      </c>
      <c r="D6" s="73"/>
      <c r="E6" s="77">
        <v>0</v>
      </c>
      <c r="F6" s="110" t="s">
        <v>365</v>
      </c>
      <c r="G6" s="16"/>
      <c r="H6" s="16"/>
      <c r="I6" s="2"/>
      <c r="J6" s="2"/>
      <c r="K6" s="2"/>
      <c r="L6" s="2"/>
      <c r="M6" s="2"/>
      <c r="N6" s="2"/>
      <c r="O6" s="2"/>
      <c r="P6" s="2"/>
      <c r="Q6" s="2"/>
      <c r="R6" s="17" t="s">
        <v>5</v>
      </c>
    </row>
    <row r="7" spans="1:47" ht="39.6" x14ac:dyDescent="0.25">
      <c r="A7" s="181" t="s">
        <v>6</v>
      </c>
      <c r="B7" s="182"/>
      <c r="C7" s="72"/>
      <c r="D7" s="75" t="str">
        <f>IFERROR(VLOOKUP($E$2,Lookup!$A:$D,4,0),"")</f>
        <v/>
      </c>
      <c r="E7" s="76">
        <v>0</v>
      </c>
      <c r="F7" s="110" t="s">
        <v>365</v>
      </c>
      <c r="G7" s="16"/>
      <c r="H7" s="183"/>
      <c r="I7" s="5"/>
      <c r="J7" s="2"/>
      <c r="K7" s="2"/>
      <c r="L7" s="2"/>
      <c r="M7" s="2"/>
      <c r="N7" s="2"/>
      <c r="O7" s="2"/>
      <c r="P7" s="2"/>
      <c r="Q7" s="2"/>
      <c r="R7" s="18" t="str">
        <f>IF(E23&lt;&gt;0,"The carried forward balance for fund 64 must be zero.","")</f>
        <v/>
      </c>
      <c r="S7" s="3" t="str">
        <f>IF(R7="","","ddd")</f>
        <v/>
      </c>
      <c r="T7" s="9"/>
      <c r="U7" s="19"/>
      <c r="V7" s="19"/>
      <c r="W7" s="19"/>
      <c r="X7" s="19"/>
      <c r="Y7" s="19"/>
      <c r="Z7" s="19"/>
      <c r="AA7" s="9"/>
    </row>
    <row r="8" spans="1:47" ht="39.6" x14ac:dyDescent="0.25">
      <c r="A8" s="184" t="s">
        <v>7</v>
      </c>
      <c r="B8" s="185"/>
      <c r="C8" s="69">
        <f>ROUND(SUM(C6:C7),2)</f>
        <v>0</v>
      </c>
      <c r="D8" s="70">
        <f>ROUND(SUM(D6:D7),2)</f>
        <v>0</v>
      </c>
      <c r="E8" s="70">
        <f>ROUND(SUM(E6:E7),2)</f>
        <v>0</v>
      </c>
      <c r="F8" s="110" t="s">
        <v>365</v>
      </c>
      <c r="G8" s="20"/>
      <c r="H8" s="183"/>
      <c r="I8" s="11"/>
      <c r="J8" s="2"/>
      <c r="K8" s="2"/>
      <c r="L8" s="2"/>
      <c r="M8" s="2"/>
      <c r="N8" s="2"/>
      <c r="O8" s="2"/>
      <c r="P8" s="2"/>
      <c r="Q8" s="2"/>
      <c r="R8" s="21" t="s">
        <v>8</v>
      </c>
      <c r="T8" s="9"/>
      <c r="U8" s="19"/>
      <c r="V8" s="19"/>
      <c r="W8" s="19"/>
      <c r="X8" s="19"/>
      <c r="Y8" s="19"/>
      <c r="Z8" s="19"/>
      <c r="AA8" s="9"/>
    </row>
    <row r="9" spans="1:47" s="9" customFormat="1" ht="26.4" x14ac:dyDescent="0.25">
      <c r="A9" s="186" t="s">
        <v>181</v>
      </c>
      <c r="B9" s="187"/>
      <c r="C9" s="187"/>
      <c r="D9" s="187"/>
      <c r="E9" s="188"/>
      <c r="F9" s="110" t="s">
        <v>366</v>
      </c>
      <c r="G9" s="10"/>
      <c r="H9" s="183"/>
      <c r="I9" s="13"/>
      <c r="J9" s="2"/>
      <c r="K9" s="2"/>
      <c r="L9" s="2"/>
      <c r="M9" s="2"/>
      <c r="N9" s="2"/>
      <c r="O9" s="2"/>
      <c r="P9" s="2"/>
      <c r="Q9" s="2"/>
      <c r="R9" s="22" t="str">
        <f>IF(D23&gt;0,"B05 - You cannot carry forward a deficit rollover for voluntary / private capital income.","")</f>
        <v/>
      </c>
      <c r="S9" s="3" t="str">
        <f>IF(R9="","","ddd")</f>
        <v/>
      </c>
      <c r="U9" s="19"/>
      <c r="V9" s="19"/>
      <c r="W9" s="19"/>
      <c r="X9" s="19"/>
      <c r="Y9" s="19"/>
      <c r="Z9" s="19"/>
    </row>
    <row r="10" spans="1:47" ht="39" customHeight="1" x14ac:dyDescent="0.25">
      <c r="A10" s="105" t="s">
        <v>385</v>
      </c>
      <c r="B10" s="14"/>
      <c r="C10" s="23"/>
      <c r="D10" s="24"/>
      <c r="E10" s="15"/>
      <c r="F10" s="110" t="s">
        <v>365</v>
      </c>
      <c r="G10" s="16"/>
      <c r="H10" s="183"/>
      <c r="I10" s="189" t="str">
        <f>IFERROR(IF(A24="These issues must be resolved prior to submission of your closedown returns","These issues must be resolved prior to submission of your closedown returns",""),"")</f>
        <v/>
      </c>
      <c r="J10" s="189"/>
      <c r="K10" s="189"/>
      <c r="L10" s="189"/>
      <c r="M10" s="189"/>
      <c r="N10" s="189"/>
      <c r="O10" s="189"/>
      <c r="P10" s="189"/>
      <c r="Q10" s="189"/>
      <c r="R10" s="25" t="s">
        <v>9</v>
      </c>
      <c r="S10" s="9"/>
      <c r="T10" s="9"/>
      <c r="U10" s="19"/>
      <c r="V10" s="19"/>
      <c r="W10" s="19"/>
      <c r="X10" s="19"/>
      <c r="Y10" s="19"/>
      <c r="Z10" s="19"/>
      <c r="AA10" s="9"/>
    </row>
    <row r="11" spans="1:47" ht="39" customHeight="1" x14ac:dyDescent="0.25">
      <c r="A11" s="105" t="s">
        <v>386</v>
      </c>
      <c r="B11" s="14"/>
      <c r="C11" s="26"/>
      <c r="D11" s="27"/>
      <c r="E11" s="28"/>
      <c r="F11" s="110" t="s">
        <v>365</v>
      </c>
      <c r="G11" s="20"/>
      <c r="H11" s="183"/>
      <c r="I11" s="190" t="str">
        <f>IF(I10="","",A25)</f>
        <v/>
      </c>
      <c r="J11" s="190"/>
      <c r="K11" s="190"/>
      <c r="L11" s="190"/>
      <c r="M11" s="190"/>
      <c r="N11" s="190"/>
      <c r="O11" s="190"/>
      <c r="P11" s="190"/>
      <c r="Q11" s="190"/>
      <c r="R11" s="29" t="str">
        <f>IF(E2="","",IF(VLOOKUP(E2,Lookup!A:E,5,FALSE)&lt;&gt;0,IF(C12+C19+TEXT(VLOOKUP(E2,Lookup!A:E,5,FALSE)*-1,"#,###.00")&gt;=0,"","You cannot make a Revenue contribution greater than your Loan repayment of "&amp;TEXT(VLOOKUP(E2,Lookup!A:E,5,FALSE)*-1,"£#,###.00")&amp;" and this years Devolved Capital expenditure (B03)."),IF(C12+C19&lt;0,"The Revenue Contributions of "&amp;TEXT(C12*-1,"£#,##0.00")&amp;" must be spent this financial year and be detailed in Section 3, column C of this form.","")))</f>
        <v/>
      </c>
      <c r="S11" s="78" t="str">
        <f>IF(R11="","","ddd")</f>
        <v/>
      </c>
      <c r="U11" s="19"/>
      <c r="V11" s="19"/>
      <c r="W11" s="19"/>
      <c r="X11" s="19"/>
      <c r="Y11" s="19"/>
      <c r="Z11" s="19"/>
    </row>
    <row r="12" spans="1:47" ht="39" customHeight="1" x14ac:dyDescent="0.25">
      <c r="A12" s="106" t="s">
        <v>387</v>
      </c>
      <c r="B12" s="30"/>
      <c r="C12" s="31"/>
      <c r="D12" s="32"/>
      <c r="E12" s="33"/>
      <c r="F12" s="110" t="s">
        <v>365</v>
      </c>
      <c r="G12" s="20"/>
      <c r="H12" s="20"/>
      <c r="I12" s="190"/>
      <c r="J12" s="190"/>
      <c r="K12" s="190"/>
      <c r="L12" s="190"/>
      <c r="M12" s="190"/>
      <c r="N12" s="190"/>
      <c r="O12" s="190"/>
      <c r="P12" s="190"/>
      <c r="Q12" s="190"/>
      <c r="R12" s="34" t="s">
        <v>10</v>
      </c>
    </row>
    <row r="13" spans="1:47" ht="39" customHeight="1" x14ac:dyDescent="0.25">
      <c r="A13" s="176" t="s">
        <v>11</v>
      </c>
      <c r="B13" s="177"/>
      <c r="C13" s="67">
        <f>ROUND(SUM(C10:C12),2)</f>
        <v>0</v>
      </c>
      <c r="D13" s="67">
        <f>ROUND(SUM(D10:D12),2)</f>
        <v>0</v>
      </c>
      <c r="E13" s="68">
        <f>ROUND(SUM(E10:E12),2)</f>
        <v>0</v>
      </c>
      <c r="F13" s="110" t="s">
        <v>365</v>
      </c>
      <c r="G13" s="20"/>
      <c r="H13" s="20"/>
      <c r="I13" s="190"/>
      <c r="J13" s="190"/>
      <c r="K13" s="190"/>
      <c r="L13" s="190"/>
      <c r="M13" s="190"/>
      <c r="N13" s="190"/>
      <c r="O13" s="190"/>
      <c r="P13" s="190"/>
      <c r="Q13" s="190"/>
      <c r="R13" s="35" t="str">
        <f>IF(E2="","",IF(VLOOKUP(E2,Lookup!A:F,6,FALSE)*-1=0,"",IF(VLOOKUP(E2,Lookup!A:F,6,FALSE)*-1+VLOOKUP(E2,Lookup!A:H,5,FALSE)-C12-C19&gt;0,"According to our records, you are showing an unspent Devolved Capital balance at  year end of "&amp;TEXT(IF(VLOOKUP(E2,Lookup!A:F,6,FALSE)*-1+VLOOKUP(E2,Lookup!A:H,5,FALSE)-C12-C19&gt;0,IF(VLOOKUP(E2,Lookup!A:F,6,FALSE)*-1&gt;VLOOKUP(E2,Lookup!A:F,6,FALSE)*-1+VLOOKUP(E2,Lookup!A:H,5,FALSE)-C12-C19,VLOOKUP(E2,Lookup!A:F,6,FALSE)*-1+VLOOKUP(E2,Lookup!A:H,5,FALSE)-C12-C19,VLOOKUP(E2,Lookup!A:F,6,FALSE)*-1),""),"£#,###.00")&amp;" This may be subject to clawback unless you have prior agreement from the Capital Accountant, Ruth Giles.","")))</f>
        <v/>
      </c>
      <c r="S13" s="91" t="str">
        <f>IF(R13="","","ddd")</f>
        <v/>
      </c>
    </row>
    <row r="14" spans="1:47" ht="26.4" x14ac:dyDescent="0.25">
      <c r="A14" s="191" t="s">
        <v>320</v>
      </c>
      <c r="B14" s="192"/>
      <c r="C14" s="192"/>
      <c r="D14" s="192"/>
      <c r="E14" s="193"/>
      <c r="F14" s="110" t="s">
        <v>366</v>
      </c>
      <c r="G14" s="10"/>
      <c r="H14" s="10"/>
      <c r="I14" s="190"/>
      <c r="J14" s="190"/>
      <c r="K14" s="190"/>
      <c r="L14" s="190"/>
      <c r="M14" s="190"/>
      <c r="N14" s="190"/>
      <c r="O14" s="190"/>
      <c r="P14" s="190"/>
      <c r="Q14" s="190"/>
      <c r="R14" s="36" t="s">
        <v>12</v>
      </c>
    </row>
    <row r="15" spans="1:47" s="9" customFormat="1" ht="39" customHeight="1" x14ac:dyDescent="0.25">
      <c r="A15" s="194" t="s">
        <v>388</v>
      </c>
      <c r="B15" s="195"/>
      <c r="C15" s="23"/>
      <c r="D15" s="37"/>
      <c r="E15" s="38"/>
      <c r="F15" s="110" t="s">
        <v>365</v>
      </c>
      <c r="G15" s="20"/>
      <c r="H15" s="20"/>
      <c r="I15" s="190"/>
      <c r="J15" s="190"/>
      <c r="K15" s="190"/>
      <c r="L15" s="190"/>
      <c r="M15" s="190"/>
      <c r="N15" s="190"/>
      <c r="O15" s="190"/>
      <c r="P15" s="190"/>
      <c r="Q15" s="190"/>
      <c r="R15" s="39" t="str">
        <f>IF(E2="","",IF(AND(C23+D23&gt;0,VLOOKUP(E2,Lookup!A:G,7,FALSE)=0),"You cannot carry forward a deficit capital rollover without prior arrangement with Schools Financial Services",IF(C23+D23-VLOOKUP(E2,Lookup!A:G,7,FALSE)&gt;0.5,"Your capital deficit is greater than your expected loan balance of "&amp;TEXT(VLOOKUP(E2,Lookup!A:G,7,FALSE),"£#,###.00"),IF(AND(VLOOKUP(E2,Lookup!A:G,7,FALSE)=0,C23&gt;0),"You cannot carry forward a deficit capital rollover on B03 without prior arrangement with Schools Financial Services. You will need to move sufficient expenditure from B03 to B05 and/or"&amp;IF(C12&lt;&gt;0," increase your Revenue contribution to bring your B03 balance to at least Zero."," make a Revenue contribution to bring your B03 balance to at least Zero.")&amp;" You cannot make a Revenue contribution if your Revenue would then be in deficit",IF(AND(VLOOKUP(E2,Lookup!A:G,7,FALSE)=0,C23&gt;0),"You cannot carry forward a deficit capital rollover on B03 without prior arrangement with Schools Financial Services.","")))))</f>
        <v/>
      </c>
      <c r="S15" s="102" t="str">
        <f>IF(R15="","","ddd")</f>
        <v/>
      </c>
      <c r="U15" s="3"/>
      <c r="V15" s="3"/>
      <c r="W15" s="3"/>
      <c r="X15" s="3"/>
    </row>
    <row r="16" spans="1:47" ht="39" customHeight="1" thickBot="1" x14ac:dyDescent="0.3">
      <c r="A16" s="105" t="s">
        <v>389</v>
      </c>
      <c r="B16" s="14"/>
      <c r="C16" s="40"/>
      <c r="D16" s="27"/>
      <c r="E16" s="28"/>
      <c r="F16" s="110" t="s">
        <v>365</v>
      </c>
      <c r="G16" s="20"/>
      <c r="H16" s="20"/>
      <c r="I16" s="189" t="str">
        <f>IFERROR(IF(OR(A24="The comment below is for information only",A26="The comment below is for information only"),"The comment below is for information only",""),"")</f>
        <v/>
      </c>
      <c r="J16" s="189"/>
      <c r="K16" s="189"/>
      <c r="L16" s="189"/>
      <c r="M16" s="189"/>
      <c r="N16" s="189"/>
      <c r="O16" s="189"/>
      <c r="P16" s="189"/>
      <c r="Q16" s="189"/>
      <c r="R16" s="41"/>
    </row>
    <row r="17" spans="1:19" ht="39" customHeight="1" thickBot="1" x14ac:dyDescent="0.3">
      <c r="A17" s="179" t="s">
        <v>390</v>
      </c>
      <c r="B17" s="180"/>
      <c r="C17" s="40"/>
      <c r="D17" s="27"/>
      <c r="E17" s="28"/>
      <c r="F17" s="110" t="s">
        <v>365</v>
      </c>
      <c r="G17" s="20"/>
      <c r="H17" s="20"/>
      <c r="I17" s="196" t="str">
        <f>IFERROR(IF(A24="The comment below is for information only",A25,IF(A26="The comment below is for information only",A27,"")),"")</f>
        <v/>
      </c>
      <c r="J17" s="196"/>
      <c r="K17" s="196"/>
      <c r="L17" s="196"/>
      <c r="M17" s="196"/>
      <c r="N17" s="196"/>
      <c r="O17" s="196"/>
      <c r="P17" s="196"/>
      <c r="Q17" s="196"/>
      <c r="R17" s="42" t="e">
        <f>VLOOKUP(E2,Lookup!A:F,6,FALSE)-C12-C19</f>
        <v>#N/A</v>
      </c>
    </row>
    <row r="18" spans="1:19" ht="39" customHeight="1" thickBot="1" x14ac:dyDescent="0.3">
      <c r="A18" s="106" t="s">
        <v>429</v>
      </c>
      <c r="B18" s="43"/>
      <c r="C18" s="31"/>
      <c r="D18" s="44"/>
      <c r="E18" s="33"/>
      <c r="F18" s="110" t="s">
        <v>365</v>
      </c>
      <c r="G18" s="20"/>
      <c r="H18" s="20"/>
      <c r="I18" s="196"/>
      <c r="J18" s="196"/>
      <c r="K18" s="196"/>
      <c r="L18" s="196"/>
      <c r="M18" s="196"/>
      <c r="N18" s="196"/>
      <c r="O18" s="196"/>
      <c r="P18" s="196"/>
      <c r="Q18" s="196"/>
      <c r="R18" s="45" t="str">
        <f>IF(C12+C19&lt;0,"CI04 is greater than Devolved Capital Spend","CI04 is less than Devolved Capital Spend by  £"&amp;C12+C19)</f>
        <v>CI04 is less than Devolved Capital Spend by  £0</v>
      </c>
      <c r="S18" s="9"/>
    </row>
    <row r="19" spans="1:19" ht="40.5" customHeight="1" thickBot="1" x14ac:dyDescent="0.3">
      <c r="A19" s="197" t="s">
        <v>13</v>
      </c>
      <c r="B19" s="198"/>
      <c r="C19" s="71">
        <f>ROUND(SUM(C15:C18),2)</f>
        <v>0</v>
      </c>
      <c r="D19" s="67">
        <f>ROUND(SUM(D15:D18),2)</f>
        <v>0</v>
      </c>
      <c r="E19" s="68">
        <f>ROUND(SUM(E15:E18),2)</f>
        <v>0</v>
      </c>
      <c r="F19" s="110" t="s">
        <v>365</v>
      </c>
      <c r="G19" s="20"/>
      <c r="H19" s="20"/>
      <c r="I19" s="196"/>
      <c r="J19" s="196"/>
      <c r="K19" s="196"/>
      <c r="L19" s="196"/>
      <c r="M19" s="196"/>
      <c r="N19" s="196"/>
      <c r="O19" s="196"/>
      <c r="P19" s="196"/>
      <c r="Q19" s="196"/>
      <c r="R19" s="45" t="e">
        <f>IF(VLOOKUP(E2,Lookup!A:F,5,FALSE)&lt;&gt;0,"If this is a negative figure, CI04 is greater than Loan repayment       £"&amp;ROUND(C12-VLOOKUP(E2,Lookup!A:F,5,FALSE),2),"This school has no Loan Repayment this year")</f>
        <v>#N/A</v>
      </c>
    </row>
    <row r="20" spans="1:19" ht="13.8" x14ac:dyDescent="0.25">
      <c r="A20" s="46"/>
      <c r="E20" s="47"/>
      <c r="F20" s="110" t="s">
        <v>392</v>
      </c>
      <c r="I20" s="20"/>
      <c r="J20" s="20"/>
      <c r="K20" s="20"/>
      <c r="L20" s="20"/>
      <c r="M20" s="20"/>
      <c r="N20" s="20"/>
      <c r="O20" s="20"/>
      <c r="P20" s="20"/>
      <c r="Q20" s="48"/>
    </row>
    <row r="21" spans="1:19" ht="30" customHeight="1" thickBot="1" x14ac:dyDescent="0.35">
      <c r="A21" s="186" t="s">
        <v>14</v>
      </c>
      <c r="B21" s="187"/>
      <c r="C21" s="187"/>
      <c r="D21" s="187"/>
      <c r="E21" s="188"/>
      <c r="F21" s="110" t="s">
        <v>366</v>
      </c>
      <c r="G21" s="10"/>
      <c r="H21" s="10"/>
      <c r="I21" s="20"/>
      <c r="J21" s="20"/>
      <c r="K21" s="20"/>
      <c r="L21" s="20"/>
      <c r="M21" s="20"/>
      <c r="N21" s="49"/>
      <c r="O21" s="49"/>
      <c r="P21" s="49"/>
      <c r="Q21" s="48"/>
      <c r="R21" s="3" t="s">
        <v>15</v>
      </c>
    </row>
    <row r="22" spans="1:19" ht="14.4" thickBot="1" x14ac:dyDescent="0.3">
      <c r="A22" s="199"/>
      <c r="B22" s="200"/>
      <c r="C22" s="50" t="s">
        <v>16</v>
      </c>
      <c r="D22" s="51" t="s">
        <v>17</v>
      </c>
      <c r="E22" s="52" t="s">
        <v>18</v>
      </c>
      <c r="F22" s="110" t="s">
        <v>392</v>
      </c>
      <c r="G22" s="53"/>
      <c r="H22" s="53"/>
      <c r="I22" s="20"/>
      <c r="J22" s="20"/>
      <c r="K22" s="20"/>
      <c r="L22" s="20"/>
      <c r="M22" s="20"/>
      <c r="N22" s="20"/>
      <c r="O22" s="20"/>
      <c r="P22" s="20"/>
      <c r="Q22" s="48"/>
      <c r="R22" s="54" t="str">
        <f>TRIM(R7&amp;" "&amp;R9&amp;" "&amp;R11&amp;" "&amp;R15)</f>
        <v/>
      </c>
    </row>
    <row r="23" spans="1:19" ht="39" customHeight="1" x14ac:dyDescent="0.25">
      <c r="A23" s="176" t="s">
        <v>19</v>
      </c>
      <c r="B23" s="177"/>
      <c r="C23" s="71">
        <f>ROUND(SUM(C8,C13,C19),2)</f>
        <v>0</v>
      </c>
      <c r="D23" s="67">
        <f>ROUND(SUM(D8,D13,D19),2)</f>
        <v>0</v>
      </c>
      <c r="E23" s="68">
        <f>ROUND(SUM(E8,E13,E19),2)</f>
        <v>0</v>
      </c>
      <c r="F23" s="110" t="s">
        <v>365</v>
      </c>
      <c r="G23" s="53"/>
      <c r="H23" s="53"/>
      <c r="I23" s="178"/>
      <c r="J23" s="178"/>
      <c r="K23" s="178"/>
      <c r="L23" s="178"/>
      <c r="M23" s="178"/>
      <c r="N23" s="178"/>
      <c r="O23" s="178"/>
      <c r="P23" s="20"/>
      <c r="Q23" s="48"/>
    </row>
    <row r="24" spans="1:19" ht="20.25" customHeight="1" x14ac:dyDescent="0.25">
      <c r="A24" s="174" t="str">
        <f>IF(R22="",IF(R13="","","The comment below is for information only"),"These issues must be resolved prior to submission of your closedown returns")</f>
        <v/>
      </c>
      <c r="B24" s="174"/>
      <c r="C24" s="174"/>
      <c r="D24" s="174"/>
      <c r="E24" s="174"/>
      <c r="F24" s="108"/>
      <c r="G24" s="55"/>
      <c r="H24" s="55"/>
      <c r="Q24" s="48"/>
    </row>
    <row r="25" spans="1:19" ht="99.9" customHeight="1" x14ac:dyDescent="0.25">
      <c r="A25" s="173" t="str">
        <f>IF(SUBSTITUTE(TRIM(R22),". ",(CHAR(10)&amp;CHAR(10)))="",IFERROR(SUBSTITUTE(TRIM(R13),". ",(CHAR(10)&amp;CHAR(10))),""),SUBSTITUTE(TRIM(R22),". ",(CHAR(10)&amp;CHAR(10))))</f>
        <v/>
      </c>
      <c r="B25" s="173"/>
      <c r="C25" s="173"/>
      <c r="D25" s="173"/>
      <c r="E25" s="173"/>
      <c r="F25" s="56"/>
      <c r="G25" s="56"/>
      <c r="H25" s="56"/>
      <c r="I25" s="10"/>
      <c r="J25" s="10"/>
      <c r="K25" s="10"/>
      <c r="L25" s="10"/>
      <c r="M25" s="10"/>
      <c r="N25" s="10"/>
      <c r="O25" s="10"/>
      <c r="P25" s="10"/>
      <c r="Q25" s="48"/>
      <c r="R25" s="7" t="str">
        <f>IF(TRIM(S7&amp;" "&amp;S9&amp;" "&amp;S11&amp;" "&amp;S15)="",IF(S13="","",S13),TRIM(S7&amp;" "&amp;S9&amp;" "&amp;S11&amp;" "&amp;S15))</f>
        <v/>
      </c>
    </row>
    <row r="26" spans="1:19" ht="21" customHeight="1" x14ac:dyDescent="0.25">
      <c r="A26" s="174" t="str">
        <f>IF(OR(R22="",R13=""),"","The comment below is for information only")</f>
        <v/>
      </c>
      <c r="B26" s="174"/>
      <c r="C26" s="174"/>
      <c r="D26" s="174"/>
      <c r="E26" s="174"/>
      <c r="F26" s="108"/>
      <c r="I26" s="53"/>
      <c r="J26" s="53"/>
      <c r="K26" s="53"/>
      <c r="L26" s="53"/>
      <c r="M26" s="53"/>
      <c r="N26" s="53"/>
      <c r="O26" s="53"/>
      <c r="P26" s="53"/>
      <c r="Q26" s="48"/>
    </row>
    <row r="27" spans="1:19" ht="39.9" customHeight="1" x14ac:dyDescent="0.25">
      <c r="A27" s="173" t="str">
        <f>IF(R22="","",IFERROR(SUBSTITUTE(TRIM(R13),". ",(CHAR(10)&amp;CHAR(10))),""))</f>
        <v/>
      </c>
      <c r="B27" s="173"/>
      <c r="C27" s="173"/>
      <c r="D27" s="173"/>
      <c r="E27" s="173"/>
      <c r="F27" s="56"/>
      <c r="G27" s="57"/>
      <c r="H27" s="57"/>
      <c r="I27" s="53"/>
      <c r="J27" s="53"/>
      <c r="K27" s="53"/>
      <c r="L27" s="53"/>
      <c r="M27" s="53"/>
      <c r="N27" s="53"/>
      <c r="O27" s="53"/>
      <c r="P27" s="53"/>
      <c r="Q27" s="48"/>
    </row>
    <row r="28" spans="1:19" x14ac:dyDescent="0.25">
      <c r="I28" s="55"/>
      <c r="J28" s="55"/>
      <c r="K28" s="55"/>
      <c r="L28" s="55"/>
      <c r="M28" s="55"/>
      <c r="N28" s="55"/>
      <c r="O28" s="55"/>
      <c r="P28" s="55"/>
      <c r="Q28" s="58"/>
    </row>
    <row r="29" spans="1:19" x14ac:dyDescent="0.25">
      <c r="A29" s="175"/>
      <c r="B29" s="175"/>
      <c r="C29" s="175"/>
      <c r="D29" s="175"/>
      <c r="E29" s="175"/>
      <c r="F29" s="59"/>
      <c r="G29" s="59"/>
      <c r="H29" s="59"/>
      <c r="I29" s="56"/>
      <c r="J29" s="56"/>
      <c r="K29" s="56"/>
      <c r="L29" s="56"/>
      <c r="M29" s="56"/>
      <c r="N29" s="56"/>
      <c r="O29" s="56"/>
      <c r="P29" s="56"/>
      <c r="Q29" s="60"/>
    </row>
    <row r="31" spans="1:19" x14ac:dyDescent="0.25">
      <c r="I31" s="57"/>
      <c r="J31" s="57"/>
      <c r="K31" s="57"/>
      <c r="L31" s="57"/>
      <c r="M31" s="57"/>
      <c r="N31" s="57"/>
      <c r="O31" s="57"/>
      <c r="P31" s="57"/>
    </row>
    <row r="33" spans="9:16" x14ac:dyDescent="0.25">
      <c r="I33" s="59"/>
      <c r="J33" s="59"/>
      <c r="K33" s="59"/>
      <c r="L33" s="59"/>
      <c r="M33" s="59"/>
      <c r="N33" s="59"/>
      <c r="O33" s="59"/>
      <c r="P33" s="59"/>
    </row>
  </sheetData>
  <sheetProtection algorithmName="SHA-512" hashValue="IGGdeN+TttjW9/MyYut5YthTn7goedx57j9JLbjfA+4sJtrMAT/AgG7PSKHRRZ1oebnbsfkmxqd1y69hmHx94g==" saltValue="8nEWueg1SDtmpOW5ZorXcQ==" spinCount="100000" sheet="1" objects="1" scenarios="1"/>
  <mergeCells count="29">
    <mergeCell ref="I3:Q5"/>
    <mergeCell ref="B2:C2"/>
    <mergeCell ref="A6:B6"/>
    <mergeCell ref="A3:E3"/>
    <mergeCell ref="A4:B5"/>
    <mergeCell ref="C4:D4"/>
    <mergeCell ref="I23:O23"/>
    <mergeCell ref="A17:B17"/>
    <mergeCell ref="A7:B7"/>
    <mergeCell ref="H7:H11"/>
    <mergeCell ref="A8:B8"/>
    <mergeCell ref="A9:E9"/>
    <mergeCell ref="I10:Q10"/>
    <mergeCell ref="I11:Q15"/>
    <mergeCell ref="A13:B13"/>
    <mergeCell ref="A14:E14"/>
    <mergeCell ref="A15:B15"/>
    <mergeCell ref="I16:Q16"/>
    <mergeCell ref="I17:Q19"/>
    <mergeCell ref="A19:B19"/>
    <mergeCell ref="A21:E21"/>
    <mergeCell ref="A22:B22"/>
    <mergeCell ref="B1:E1"/>
    <mergeCell ref="A25:E25"/>
    <mergeCell ref="A26:E26"/>
    <mergeCell ref="A27:E27"/>
    <mergeCell ref="A29:E29"/>
    <mergeCell ref="A24:E24"/>
    <mergeCell ref="A23:B23"/>
  </mergeCells>
  <conditionalFormatting sqref="A24:F25">
    <cfRule type="expression" dxfId="18" priority="8">
      <formula>$A$24="The comment below is for information only"</formula>
    </cfRule>
    <cfRule type="expression" dxfId="17" priority="9">
      <formula>$A$24="These issues must be resolved prior to submission of your closedown returns"</formula>
    </cfRule>
  </conditionalFormatting>
  <conditionalFormatting sqref="A25:F25">
    <cfRule type="expression" dxfId="16" priority="15">
      <formula>$A$25&lt;&gt;""</formula>
    </cfRule>
  </conditionalFormatting>
  <conditionalFormatting sqref="A26:F26">
    <cfRule type="expression" dxfId="15" priority="14" stopIfTrue="1">
      <formula>$A$26&lt;&gt;""</formula>
    </cfRule>
  </conditionalFormatting>
  <conditionalFormatting sqref="A27:F27">
    <cfRule type="expression" dxfId="14" priority="13" stopIfTrue="1">
      <formula>$A$26&lt;&gt;""</formula>
    </cfRule>
  </conditionalFormatting>
  <conditionalFormatting sqref="B2">
    <cfRule type="containsText" dxfId="13" priority="6" stopIfTrue="1" operator="containsText" text="recognised">
      <formula>NOT(ISERROR(SEARCH("recognised",B2)))</formula>
    </cfRule>
  </conditionalFormatting>
  <conditionalFormatting sqref="C15:D16">
    <cfRule type="expression" dxfId="12" priority="2">
      <formula>($C$15+$D$15+$C$16+$D$16)&gt;100000</formula>
    </cfRule>
  </conditionalFormatting>
  <conditionalFormatting sqref="C23:D23">
    <cfRule type="expression" dxfId="11" priority="7" stopIfTrue="1">
      <formula>$R$15&lt;&gt;""</formula>
    </cfRule>
  </conditionalFormatting>
  <conditionalFormatting sqref="D23">
    <cfRule type="expression" dxfId="10" priority="17" stopIfTrue="1">
      <formula>$D$23&gt;0</formula>
    </cfRule>
  </conditionalFormatting>
  <conditionalFormatting sqref="E23">
    <cfRule type="expression" dxfId="9" priority="18" stopIfTrue="1">
      <formula>$E$23&lt;&gt;0</formula>
    </cfRule>
  </conditionalFormatting>
  <conditionalFormatting sqref="I3">
    <cfRule type="expression" dxfId="8" priority="3">
      <formula>($C$15+$C$16+$D$15+$D$16)&gt;=100000</formula>
    </cfRule>
  </conditionalFormatting>
  <conditionalFormatting sqref="I23:O23">
    <cfRule type="expression" priority="4" stopIfTrue="1">
      <formula>$D$23=0</formula>
    </cfRule>
  </conditionalFormatting>
  <conditionalFormatting sqref="I10:Q10">
    <cfRule type="expression" dxfId="7" priority="10" stopIfTrue="1">
      <formula>$I$10="These issues must be resolved prior to submission of your closedown returns"</formula>
    </cfRule>
  </conditionalFormatting>
  <conditionalFormatting sqref="I11:Q15">
    <cfRule type="expression" dxfId="6" priority="16" stopIfTrue="1">
      <formula>$I$11&lt;&gt;""</formula>
    </cfRule>
  </conditionalFormatting>
  <conditionalFormatting sqref="I16:Q16">
    <cfRule type="expression" dxfId="5" priority="12" stopIfTrue="1">
      <formula>$I$16&lt;&gt;""</formula>
    </cfRule>
  </conditionalFormatting>
  <conditionalFormatting sqref="I17:Q19">
    <cfRule type="expression" dxfId="4" priority="11" stopIfTrue="1">
      <formula>$I$17&lt;&gt;""</formula>
    </cfRule>
  </conditionalFormatting>
  <conditionalFormatting sqref="J2:Q2 I3 C15:D16">
    <cfRule type="expression" priority="1" stopIfTrue="1">
      <formula>$R$3="VA"</formula>
    </cfRule>
  </conditionalFormatting>
  <dataValidations count="3">
    <dataValidation type="decimal" operator="lessThanOrEqual" allowBlank="1" showInputMessage="1" showErrorMessage="1" error="This figure must be a credits (leading minus)" sqref="C10:E12" xr:uid="{00000000-0002-0000-0000-000000000000}">
      <formula1>0</formula1>
    </dataValidation>
    <dataValidation type="decimal" operator="greaterThanOrEqual" allowBlank="1" showInputMessage="1" showErrorMessage="1" error="Input figures as debits (no leading minus)" sqref="C15:E18" xr:uid="{00000000-0002-0000-0000-000001000000}">
      <formula1>0</formula1>
    </dataValidation>
    <dataValidation allowBlank="1" showErrorMessage="1" promptTitle="DfE No." prompt="Enter your 4 digit DfE number" sqref="E2" xr:uid="{00000000-0002-0000-0000-000002000000}"/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996B-F567-486B-BA7E-D79EC3926940}">
  <sheetPr>
    <tabColor rgb="FF00B0F0"/>
  </sheetPr>
  <dimension ref="A1:I22"/>
  <sheetViews>
    <sheetView showGridLines="0" zoomScale="90" zoomScaleNormal="90" workbookViewId="0">
      <selection activeCell="M10" sqref="M10"/>
    </sheetView>
  </sheetViews>
  <sheetFormatPr defaultRowHeight="14.4" x14ac:dyDescent="0.3"/>
  <cols>
    <col min="1" max="1" width="4.44140625" style="97" bestFit="1" customWidth="1"/>
    <col min="2" max="2" width="83" customWidth="1"/>
    <col min="3" max="5" width="15.6640625" style="84" customWidth="1"/>
    <col min="6" max="6" width="17.6640625" customWidth="1"/>
    <col min="7" max="8" width="14.88671875" customWidth="1"/>
    <col min="9" max="9" width="43.44140625" customWidth="1"/>
  </cols>
  <sheetData>
    <row r="1" spans="1:9" ht="6" customHeight="1" thickBot="1" x14ac:dyDescent="0.35"/>
    <row r="2" spans="1:9" s="79" customFormat="1" ht="18.600000000000001" thickBot="1" x14ac:dyDescent="0.35">
      <c r="A2" s="94"/>
      <c r="B2" s="211" t="str">
        <f>"School Name:       "&amp;Form!B2</f>
        <v xml:space="preserve">School Name:       </v>
      </c>
      <c r="C2" s="212"/>
      <c r="D2" s="117"/>
      <c r="E2" s="117"/>
      <c r="F2" s="80" t="s">
        <v>319</v>
      </c>
      <c r="G2" s="122">
        <f>Form!E2</f>
        <v>0</v>
      </c>
      <c r="H2" s="217" t="s">
        <v>404</v>
      </c>
      <c r="I2" s="218"/>
    </row>
    <row r="3" spans="1:9" ht="22.95" customHeight="1" thickBot="1" x14ac:dyDescent="0.35">
      <c r="A3" s="95" t="s">
        <v>365</v>
      </c>
      <c r="B3" s="145" t="s">
        <v>400</v>
      </c>
      <c r="C3" s="145"/>
      <c r="D3" s="145"/>
      <c r="E3" s="145"/>
      <c r="F3" s="145"/>
      <c r="G3" s="145"/>
      <c r="H3" s="146" t="s">
        <v>405</v>
      </c>
      <c r="I3" s="153"/>
    </row>
    <row r="4" spans="1:9" ht="22.95" customHeight="1" thickBot="1" x14ac:dyDescent="0.35">
      <c r="A4" s="95"/>
      <c r="C4" s="80" t="s">
        <v>393</v>
      </c>
      <c r="D4" s="93">
        <f>Form!C19+Form!D19</f>
        <v>0</v>
      </c>
      <c r="E4" s="119"/>
      <c r="F4" s="123"/>
      <c r="G4" s="123"/>
      <c r="H4" s="147" t="s">
        <v>406</v>
      </c>
      <c r="I4" s="154"/>
    </row>
    <row r="5" spans="1:9" s="79" customFormat="1" ht="22.95" customHeight="1" thickBot="1" x14ac:dyDescent="0.35">
      <c r="A5" s="96" t="s">
        <v>366</v>
      </c>
      <c r="B5" s="133"/>
      <c r="C5" s="134" t="s">
        <v>397</v>
      </c>
      <c r="D5" s="135">
        <f>IF(Form!C15+Form!D15+Form!C16+Form!D16&lt;=50000,0,Form!C15+Form!D15+Form!C16+Form!D16)</f>
        <v>0</v>
      </c>
      <c r="E5" s="215" t="str">
        <f>IF(D5&lt;=D6,"Balances","Does Not balance")</f>
        <v>Balances</v>
      </c>
      <c r="H5" s="148" t="s">
        <v>420</v>
      </c>
      <c r="I5" s="155"/>
    </row>
    <row r="6" spans="1:9" s="79" customFormat="1" ht="15" thickBot="1" x14ac:dyDescent="0.35">
      <c r="A6" s="96" t="s">
        <v>366</v>
      </c>
      <c r="B6" s="137"/>
      <c r="C6" s="138" t="s">
        <v>399</v>
      </c>
      <c r="D6" s="139">
        <f>SUM(D9:D14)</f>
        <v>0</v>
      </c>
      <c r="E6" s="216"/>
      <c r="F6" s="120"/>
    </row>
    <row r="7" spans="1:9" s="83" customFormat="1" ht="63.75" customHeight="1" thickBot="1" x14ac:dyDescent="0.35">
      <c r="A7" s="97"/>
      <c r="B7" s="121" t="s">
        <v>323</v>
      </c>
      <c r="C7" s="126" t="s">
        <v>422</v>
      </c>
      <c r="D7" s="130" t="s">
        <v>415</v>
      </c>
      <c r="E7" s="126" t="s">
        <v>402</v>
      </c>
      <c r="F7" s="126" t="s">
        <v>403</v>
      </c>
      <c r="G7" s="126" t="str">
        <f>"ready to use **
by 31-03-"&amp;RIGHT(Form!A1,2)</f>
        <v>ready to use **
by 31-03-25</v>
      </c>
      <c r="H7" s="213" t="s">
        <v>410</v>
      </c>
      <c r="I7" s="214"/>
    </row>
    <row r="8" spans="1:9" s="83" customFormat="1" ht="16.2" thickBot="1" x14ac:dyDescent="0.35">
      <c r="A8" s="97"/>
      <c r="B8" s="163"/>
      <c r="C8" s="164"/>
      <c r="D8" s="131"/>
      <c r="E8" s="164"/>
      <c r="F8" s="164"/>
      <c r="G8" s="165"/>
      <c r="H8" s="166" t="s">
        <v>408</v>
      </c>
      <c r="I8" s="167" t="s">
        <v>409</v>
      </c>
    </row>
    <row r="9" spans="1:9" ht="40.5" customHeight="1" thickBot="1" x14ac:dyDescent="0.35">
      <c r="A9" s="117" t="s">
        <v>398</v>
      </c>
      <c r="B9" s="159"/>
      <c r="C9" s="160" t="s">
        <v>424</v>
      </c>
      <c r="D9" s="118"/>
      <c r="E9" s="118"/>
      <c r="F9" s="149">
        <f>D9+E9</f>
        <v>0</v>
      </c>
      <c r="G9" s="115" t="s">
        <v>367</v>
      </c>
      <c r="H9" s="161"/>
      <c r="I9" s="162"/>
    </row>
    <row r="10" spans="1:9" ht="40.5" customHeight="1" thickBot="1" x14ac:dyDescent="0.35">
      <c r="A10" s="117" t="s">
        <v>398</v>
      </c>
      <c r="B10" s="111"/>
      <c r="C10" s="151" t="s">
        <v>367</v>
      </c>
      <c r="D10" s="113"/>
      <c r="E10" s="118"/>
      <c r="F10" s="149">
        <f t="shared" ref="F10:F14" si="0">D10+E10</f>
        <v>0</v>
      </c>
      <c r="G10" s="115" t="s">
        <v>367</v>
      </c>
      <c r="H10" s="128"/>
      <c r="I10" s="129"/>
    </row>
    <row r="11" spans="1:9" ht="40.5" customHeight="1" thickBot="1" x14ac:dyDescent="0.35">
      <c r="A11" s="117" t="s">
        <v>398</v>
      </c>
      <c r="B11" s="111"/>
      <c r="C11" s="151" t="s">
        <v>367</v>
      </c>
      <c r="D11" s="113"/>
      <c r="E11" s="118"/>
      <c r="F11" s="149">
        <f t="shared" si="0"/>
        <v>0</v>
      </c>
      <c r="G11" s="115" t="s">
        <v>367</v>
      </c>
      <c r="H11" s="128"/>
      <c r="I11" s="129"/>
    </row>
    <row r="12" spans="1:9" ht="40.5" customHeight="1" thickBot="1" x14ac:dyDescent="0.35">
      <c r="A12" s="117" t="s">
        <v>398</v>
      </c>
      <c r="B12" s="111"/>
      <c r="C12" s="151" t="s">
        <v>367</v>
      </c>
      <c r="D12" s="113"/>
      <c r="E12" s="118"/>
      <c r="F12" s="149">
        <f t="shared" si="0"/>
        <v>0</v>
      </c>
      <c r="G12" s="115" t="s">
        <v>367</v>
      </c>
      <c r="H12" s="128"/>
      <c r="I12" s="129"/>
    </row>
    <row r="13" spans="1:9" ht="40.5" customHeight="1" thickBot="1" x14ac:dyDescent="0.35">
      <c r="A13" s="117" t="s">
        <v>398</v>
      </c>
      <c r="B13" s="111"/>
      <c r="C13" s="151" t="s">
        <v>367</v>
      </c>
      <c r="D13" s="113"/>
      <c r="E13" s="118"/>
      <c r="F13" s="149">
        <f t="shared" si="0"/>
        <v>0</v>
      </c>
      <c r="G13" s="115" t="s">
        <v>367</v>
      </c>
      <c r="H13" s="128"/>
      <c r="I13" s="129"/>
    </row>
    <row r="14" spans="1:9" ht="40.5" customHeight="1" thickBot="1" x14ac:dyDescent="0.35">
      <c r="A14" s="117" t="s">
        <v>398</v>
      </c>
      <c r="B14" s="112"/>
      <c r="C14" s="152" t="s">
        <v>367</v>
      </c>
      <c r="D14" s="114"/>
      <c r="E14" s="114"/>
      <c r="F14" s="150">
        <f t="shared" si="0"/>
        <v>0</v>
      </c>
      <c r="G14" s="116" t="s">
        <v>367</v>
      </c>
      <c r="H14" s="128"/>
      <c r="I14" s="129"/>
    </row>
    <row r="15" spans="1:9" s="79" customFormat="1" ht="40.5" customHeight="1" thickBot="1" x14ac:dyDescent="0.35">
      <c r="A15" s="94"/>
      <c r="B15" s="141"/>
      <c r="C15" s="61"/>
      <c r="D15" s="142">
        <f>SUM(D9:D14)</f>
        <v>0</v>
      </c>
      <c r="E15" s="143">
        <f t="shared" ref="E15:F15" si="1">SUM(E9:E14)</f>
        <v>0</v>
      </c>
      <c r="F15" s="144">
        <f t="shared" si="1"/>
        <v>0</v>
      </c>
    </row>
    <row r="16" spans="1:9" x14ac:dyDescent="0.3">
      <c r="B16" s="125" t="s">
        <v>411</v>
      </c>
    </row>
    <row r="17" spans="2:2" ht="15.6" x14ac:dyDescent="0.3">
      <c r="B17" s="124" t="s">
        <v>412</v>
      </c>
    </row>
    <row r="18" spans="2:2" ht="15.6" x14ac:dyDescent="0.3">
      <c r="B18" s="83" t="s">
        <v>413</v>
      </c>
    </row>
    <row r="19" spans="2:2" ht="15.6" x14ac:dyDescent="0.3">
      <c r="B19" s="83" t="s">
        <v>394</v>
      </c>
    </row>
    <row r="20" spans="2:2" ht="15.6" x14ac:dyDescent="0.3">
      <c r="B20" s="83" t="s">
        <v>407</v>
      </c>
    </row>
    <row r="22" spans="2:2" x14ac:dyDescent="0.3">
      <c r="B22" s="127" t="s">
        <v>395</v>
      </c>
    </row>
  </sheetData>
  <mergeCells count="4">
    <mergeCell ref="B2:C2"/>
    <mergeCell ref="H7:I7"/>
    <mergeCell ref="E5:E6"/>
    <mergeCell ref="H2:I2"/>
  </mergeCells>
  <phoneticPr fontId="15" type="noConversion"/>
  <conditionalFormatting sqref="E5">
    <cfRule type="containsText" dxfId="3" priority="10" operator="containsText" text="balances">
      <formula>NOT(ISERROR(SEARCH("balances",E5)))</formula>
    </cfRule>
    <cfRule type="containsText" dxfId="2" priority="11" operator="containsText" text="Does not">
      <formula>NOT(ISERROR(SEARCH("Does not",E5)))</formula>
    </cfRule>
  </conditionalFormatting>
  <conditionalFormatting sqref="H9:I14">
    <cfRule type="expression" dxfId="1" priority="1">
      <formula>$G9="No"</formula>
    </cfRule>
  </conditionalFormatting>
  <dataValidations count="3">
    <dataValidation type="list" allowBlank="1" showInputMessage="1" showErrorMessage="1" sqref="G9:G14" xr:uid="{8FE320A6-1B47-46D2-B07A-4004BCB737E0}">
      <formula1>"Yes,No"</formula1>
    </dataValidation>
    <dataValidation allowBlank="1" showInputMessage="1" sqref="B9:B14" xr:uid="{DC16DEE8-B2D1-4547-B9E6-E69541E54D74}"/>
    <dataValidation type="list" allowBlank="1" showInputMessage="1" showErrorMessage="1" sqref="C9:C14" xr:uid="{4764BC65-EAA3-48E2-A719-D5D804FE1516}">
      <formula1>"New Construction, Enhancement"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T30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2" sqref="R12"/>
    </sheetView>
  </sheetViews>
  <sheetFormatPr defaultRowHeight="14.4" x14ac:dyDescent="0.3"/>
  <cols>
    <col min="2" max="2" width="42.5546875" customWidth="1"/>
    <col min="3" max="12" width="17.88671875" customWidth="1"/>
    <col min="13" max="13" width="18.88671875" bestFit="1" customWidth="1"/>
    <col min="14" max="14" width="8.88671875" style="84"/>
  </cols>
  <sheetData>
    <row r="1" spans="1:20" ht="97.95" customHeight="1" x14ac:dyDescent="0.3">
      <c r="A1" s="61" t="s">
        <v>20</v>
      </c>
      <c r="B1" s="61" t="s">
        <v>21</v>
      </c>
      <c r="C1" s="169" t="s">
        <v>341</v>
      </c>
      <c r="D1" s="169" t="s">
        <v>342</v>
      </c>
      <c r="E1" s="62" t="s">
        <v>343</v>
      </c>
      <c r="F1" s="169" t="s">
        <v>427</v>
      </c>
      <c r="G1" s="62" t="s">
        <v>344</v>
      </c>
      <c r="H1" s="169" t="s">
        <v>381</v>
      </c>
      <c r="I1" s="169" t="s">
        <v>382</v>
      </c>
      <c r="J1" s="169" t="s">
        <v>345</v>
      </c>
      <c r="K1" s="169" t="s">
        <v>346</v>
      </c>
      <c r="L1" s="63" t="s">
        <v>22</v>
      </c>
      <c r="M1" s="169" t="s">
        <v>423</v>
      </c>
      <c r="N1" s="66" t="s">
        <v>377</v>
      </c>
      <c r="O1" s="169" t="s">
        <v>425</v>
      </c>
      <c r="T1" s="170" t="s">
        <v>430</v>
      </c>
    </row>
    <row r="2" spans="1:20" x14ac:dyDescent="0.3">
      <c r="A2">
        <v>1001</v>
      </c>
      <c r="B2" t="s">
        <v>23</v>
      </c>
      <c r="C2" s="64">
        <v>-7828.3</v>
      </c>
      <c r="D2" s="64">
        <v>0</v>
      </c>
      <c r="E2" s="156">
        <f>H2+O2</f>
        <v>0</v>
      </c>
      <c r="F2">
        <v>0</v>
      </c>
      <c r="G2" s="157">
        <f>J2+I2+H2+M2</f>
        <v>0</v>
      </c>
      <c r="H2">
        <v>0</v>
      </c>
      <c r="I2">
        <v>0</v>
      </c>
      <c r="J2">
        <v>0</v>
      </c>
      <c r="K2">
        <v>0</v>
      </c>
      <c r="L2" s="157">
        <f>ROUND(G2-K2-M2,2)</f>
        <v>0</v>
      </c>
      <c r="M2">
        <v>0</v>
      </c>
      <c r="N2" s="84" t="s">
        <v>378</v>
      </c>
      <c r="O2">
        <v>0</v>
      </c>
    </row>
    <row r="3" spans="1:20" x14ac:dyDescent="0.3">
      <c r="A3">
        <v>1123</v>
      </c>
      <c r="B3" t="s">
        <v>182</v>
      </c>
      <c r="C3" s="64">
        <v>-33507.480000000003</v>
      </c>
      <c r="D3" s="64">
        <v>0</v>
      </c>
      <c r="E3" s="156">
        <f t="shared" ref="E3:E61" si="0">H3+O3</f>
        <v>0</v>
      </c>
      <c r="F3">
        <v>-7034.86</v>
      </c>
      <c r="G3" s="157">
        <f t="shared" ref="G3:G61" si="1">J3+I3+H3+M3</f>
        <v>0</v>
      </c>
      <c r="H3">
        <v>0</v>
      </c>
      <c r="I3">
        <v>0</v>
      </c>
      <c r="J3">
        <v>0</v>
      </c>
      <c r="K3">
        <v>0</v>
      </c>
      <c r="L3" s="157">
        <f t="shared" ref="L3:L61" si="2">ROUND(G3-K3-M3,2)</f>
        <v>0</v>
      </c>
      <c r="M3">
        <v>0</v>
      </c>
      <c r="N3" s="84" t="s">
        <v>378</v>
      </c>
      <c r="O3">
        <v>0</v>
      </c>
    </row>
    <row r="4" spans="1:20" x14ac:dyDescent="0.3">
      <c r="A4">
        <v>1124</v>
      </c>
      <c r="B4" t="s">
        <v>183</v>
      </c>
      <c r="C4" s="64">
        <v>-13009.31</v>
      </c>
      <c r="D4" s="64">
        <v>0</v>
      </c>
      <c r="E4" s="156">
        <f t="shared" si="0"/>
        <v>0</v>
      </c>
      <c r="F4">
        <v>0</v>
      </c>
      <c r="G4" s="157">
        <f t="shared" si="1"/>
        <v>0</v>
      </c>
      <c r="H4">
        <v>0</v>
      </c>
      <c r="I4">
        <v>0</v>
      </c>
      <c r="J4">
        <v>0</v>
      </c>
      <c r="K4">
        <v>0</v>
      </c>
      <c r="L4" s="157">
        <f t="shared" si="2"/>
        <v>0</v>
      </c>
      <c r="M4">
        <v>0</v>
      </c>
      <c r="N4" s="84" t="s">
        <v>378</v>
      </c>
      <c r="O4">
        <v>0</v>
      </c>
    </row>
    <row r="5" spans="1:20" x14ac:dyDescent="0.3">
      <c r="A5">
        <v>1127</v>
      </c>
      <c r="B5" t="s">
        <v>360</v>
      </c>
      <c r="C5" s="64">
        <v>0</v>
      </c>
      <c r="D5" s="64">
        <v>0</v>
      </c>
      <c r="E5" s="156">
        <f t="shared" si="0"/>
        <v>0</v>
      </c>
      <c r="F5">
        <v>0</v>
      </c>
      <c r="G5" s="157">
        <f t="shared" si="1"/>
        <v>0</v>
      </c>
      <c r="H5">
        <v>0</v>
      </c>
      <c r="I5">
        <v>0</v>
      </c>
      <c r="J5">
        <v>0</v>
      </c>
      <c r="K5">
        <v>0</v>
      </c>
      <c r="L5" s="157">
        <f t="shared" si="2"/>
        <v>0</v>
      </c>
      <c r="M5">
        <v>0</v>
      </c>
      <c r="N5" s="84" t="s">
        <v>378</v>
      </c>
      <c r="O5">
        <v>0</v>
      </c>
    </row>
    <row r="6" spans="1:20" x14ac:dyDescent="0.3">
      <c r="A6">
        <v>1128</v>
      </c>
      <c r="B6" t="s">
        <v>184</v>
      </c>
      <c r="C6" s="64">
        <v>0</v>
      </c>
      <c r="D6" s="64">
        <v>0</v>
      </c>
      <c r="E6" s="156">
        <f t="shared" si="0"/>
        <v>0</v>
      </c>
      <c r="F6">
        <v>0</v>
      </c>
      <c r="G6" s="157">
        <f t="shared" si="1"/>
        <v>0</v>
      </c>
      <c r="H6">
        <v>0</v>
      </c>
      <c r="I6">
        <v>0</v>
      </c>
      <c r="J6">
        <v>0</v>
      </c>
      <c r="K6">
        <v>0</v>
      </c>
      <c r="L6" s="157">
        <f t="shared" si="2"/>
        <v>0</v>
      </c>
      <c r="M6">
        <v>0</v>
      </c>
      <c r="N6" s="84" t="s">
        <v>378</v>
      </c>
      <c r="O6">
        <v>0</v>
      </c>
    </row>
    <row r="7" spans="1:20" x14ac:dyDescent="0.3">
      <c r="A7">
        <v>1129</v>
      </c>
      <c r="B7" t="s">
        <v>185</v>
      </c>
      <c r="C7" s="64">
        <v>0</v>
      </c>
      <c r="D7" s="64">
        <v>-3025.09</v>
      </c>
      <c r="E7" s="156">
        <f t="shared" si="0"/>
        <v>0</v>
      </c>
      <c r="F7">
        <v>0</v>
      </c>
      <c r="G7" s="157">
        <f t="shared" si="1"/>
        <v>0</v>
      </c>
      <c r="H7">
        <v>0</v>
      </c>
      <c r="I7">
        <v>0</v>
      </c>
      <c r="J7">
        <v>0</v>
      </c>
      <c r="K7">
        <v>0</v>
      </c>
      <c r="L7" s="157">
        <f t="shared" si="2"/>
        <v>0</v>
      </c>
      <c r="M7">
        <v>0</v>
      </c>
      <c r="N7" s="84" t="s">
        <v>378</v>
      </c>
      <c r="O7">
        <v>0</v>
      </c>
    </row>
    <row r="8" spans="1:20" x14ac:dyDescent="0.3">
      <c r="A8">
        <v>2000</v>
      </c>
      <c r="B8" t="s">
        <v>186</v>
      </c>
      <c r="C8" s="64">
        <v>0</v>
      </c>
      <c r="D8" s="64">
        <v>0</v>
      </c>
      <c r="E8" s="156">
        <f t="shared" si="0"/>
        <v>0</v>
      </c>
      <c r="F8">
        <v>0</v>
      </c>
      <c r="G8" s="157">
        <f t="shared" si="1"/>
        <v>0</v>
      </c>
      <c r="H8">
        <v>0</v>
      </c>
      <c r="I8">
        <v>0</v>
      </c>
      <c r="J8">
        <v>0</v>
      </c>
      <c r="K8">
        <v>0</v>
      </c>
      <c r="L8" s="157">
        <f t="shared" si="2"/>
        <v>0</v>
      </c>
      <c r="M8">
        <v>0</v>
      </c>
      <c r="N8" s="84" t="s">
        <v>378</v>
      </c>
      <c r="O8">
        <v>0</v>
      </c>
    </row>
    <row r="9" spans="1:20" x14ac:dyDescent="0.3">
      <c r="A9">
        <v>2002</v>
      </c>
      <c r="B9" t="s">
        <v>24</v>
      </c>
      <c r="C9" s="64">
        <v>-9138.51</v>
      </c>
      <c r="D9" s="64">
        <v>0</v>
      </c>
      <c r="E9" s="156">
        <f t="shared" si="0"/>
        <v>0</v>
      </c>
      <c r="F9">
        <v>0</v>
      </c>
      <c r="G9" s="157">
        <f t="shared" si="1"/>
        <v>0</v>
      </c>
      <c r="H9">
        <v>0</v>
      </c>
      <c r="I9">
        <v>0</v>
      </c>
      <c r="J9">
        <v>0</v>
      </c>
      <c r="K9">
        <v>0</v>
      </c>
      <c r="L9" s="157">
        <f t="shared" si="2"/>
        <v>0</v>
      </c>
      <c r="M9">
        <v>0</v>
      </c>
      <c r="N9" s="84" t="s">
        <v>378</v>
      </c>
      <c r="O9">
        <v>0</v>
      </c>
    </row>
    <row r="10" spans="1:20" x14ac:dyDescent="0.3">
      <c r="A10">
        <v>2065</v>
      </c>
      <c r="B10" t="s">
        <v>25</v>
      </c>
      <c r="C10" s="64">
        <v>-26048.18</v>
      </c>
      <c r="D10" s="64">
        <v>0</v>
      </c>
      <c r="E10" s="156">
        <f t="shared" si="0"/>
        <v>-3099.16</v>
      </c>
      <c r="F10">
        <v>0</v>
      </c>
      <c r="G10" s="157">
        <f t="shared" si="1"/>
        <v>0</v>
      </c>
      <c r="H10">
        <v>0</v>
      </c>
      <c r="I10">
        <v>0</v>
      </c>
      <c r="J10">
        <v>0</v>
      </c>
      <c r="K10">
        <v>0</v>
      </c>
      <c r="L10" s="157">
        <f t="shared" si="2"/>
        <v>0</v>
      </c>
      <c r="M10">
        <v>0</v>
      </c>
      <c r="N10" s="84" t="s">
        <v>378</v>
      </c>
      <c r="O10">
        <v>-3099.16</v>
      </c>
    </row>
    <row r="11" spans="1:20" x14ac:dyDescent="0.3">
      <c r="A11">
        <v>2079</v>
      </c>
      <c r="B11" t="s">
        <v>187</v>
      </c>
      <c r="C11" s="64">
        <v>-31340.79</v>
      </c>
      <c r="D11" s="64">
        <v>0</v>
      </c>
      <c r="E11" s="156">
        <f t="shared" si="0"/>
        <v>0</v>
      </c>
      <c r="F11">
        <v>0</v>
      </c>
      <c r="G11" s="157">
        <f t="shared" si="1"/>
        <v>0</v>
      </c>
      <c r="H11">
        <v>0</v>
      </c>
      <c r="I11">
        <v>0</v>
      </c>
      <c r="J11">
        <v>0</v>
      </c>
      <c r="K11">
        <v>0</v>
      </c>
      <c r="L11" s="157">
        <f t="shared" si="2"/>
        <v>0</v>
      </c>
      <c r="M11">
        <v>0</v>
      </c>
      <c r="N11" s="84" t="s">
        <v>378</v>
      </c>
      <c r="O11">
        <v>0</v>
      </c>
    </row>
    <row r="12" spans="1:20" x14ac:dyDescent="0.3">
      <c r="A12">
        <v>2088</v>
      </c>
      <c r="B12" t="s">
        <v>26</v>
      </c>
      <c r="C12" s="64">
        <v>-19711.62</v>
      </c>
      <c r="D12" s="64">
        <v>0</v>
      </c>
      <c r="E12" s="156">
        <f t="shared" si="0"/>
        <v>0</v>
      </c>
      <c r="F12">
        <v>0</v>
      </c>
      <c r="G12" s="157">
        <f t="shared" si="1"/>
        <v>0</v>
      </c>
      <c r="H12">
        <v>0</v>
      </c>
      <c r="I12">
        <v>0</v>
      </c>
      <c r="J12">
        <v>0</v>
      </c>
      <c r="K12">
        <v>0</v>
      </c>
      <c r="L12" s="157">
        <f t="shared" si="2"/>
        <v>0</v>
      </c>
      <c r="M12">
        <v>0</v>
      </c>
      <c r="N12" s="84" t="s">
        <v>378</v>
      </c>
      <c r="O12">
        <v>0</v>
      </c>
    </row>
    <row r="13" spans="1:20" x14ac:dyDescent="0.3">
      <c r="A13">
        <v>2089</v>
      </c>
      <c r="B13" t="s">
        <v>27</v>
      </c>
      <c r="C13" s="64">
        <v>-0.47</v>
      </c>
      <c r="D13" s="64">
        <v>0</v>
      </c>
      <c r="E13" s="156">
        <f t="shared" si="0"/>
        <v>0</v>
      </c>
      <c r="F13">
        <v>0</v>
      </c>
      <c r="G13" s="157">
        <f t="shared" si="1"/>
        <v>0</v>
      </c>
      <c r="H13">
        <v>0</v>
      </c>
      <c r="I13">
        <v>0</v>
      </c>
      <c r="J13">
        <v>0</v>
      </c>
      <c r="K13">
        <v>0</v>
      </c>
      <c r="L13" s="157">
        <f t="shared" si="2"/>
        <v>0</v>
      </c>
      <c r="M13">
        <v>0</v>
      </c>
      <c r="N13" s="84" t="s">
        <v>378</v>
      </c>
      <c r="O13">
        <v>0</v>
      </c>
    </row>
    <row r="14" spans="1:20" x14ac:dyDescent="0.3">
      <c r="A14">
        <v>2094</v>
      </c>
      <c r="B14" t="s">
        <v>28</v>
      </c>
      <c r="C14" s="64">
        <v>-10074.01</v>
      </c>
      <c r="D14" s="64">
        <v>0</v>
      </c>
      <c r="E14" s="156">
        <f t="shared" si="0"/>
        <v>0</v>
      </c>
      <c r="F14">
        <v>0</v>
      </c>
      <c r="G14" s="157">
        <f t="shared" si="1"/>
        <v>0</v>
      </c>
      <c r="H14">
        <v>0</v>
      </c>
      <c r="I14">
        <v>0</v>
      </c>
      <c r="J14">
        <v>0</v>
      </c>
      <c r="K14">
        <v>0</v>
      </c>
      <c r="L14" s="157">
        <f t="shared" si="2"/>
        <v>0</v>
      </c>
      <c r="M14">
        <v>0</v>
      </c>
      <c r="N14" s="84" t="s">
        <v>378</v>
      </c>
      <c r="O14">
        <v>0</v>
      </c>
    </row>
    <row r="15" spans="1:20" x14ac:dyDescent="0.3">
      <c r="A15">
        <v>2095</v>
      </c>
      <c r="B15" s="65" t="s">
        <v>29</v>
      </c>
      <c r="C15" s="64">
        <v>-10156.89</v>
      </c>
      <c r="D15" s="64">
        <v>0</v>
      </c>
      <c r="E15" s="156">
        <f t="shared" si="0"/>
        <v>0</v>
      </c>
      <c r="F15">
        <v>0</v>
      </c>
      <c r="G15" s="157">
        <f t="shared" si="1"/>
        <v>0</v>
      </c>
      <c r="H15">
        <v>0</v>
      </c>
      <c r="I15">
        <v>0</v>
      </c>
      <c r="J15">
        <v>0</v>
      </c>
      <c r="K15">
        <v>0</v>
      </c>
      <c r="L15" s="157">
        <f t="shared" si="2"/>
        <v>0</v>
      </c>
      <c r="M15">
        <v>0</v>
      </c>
      <c r="N15" s="84" t="s">
        <v>378</v>
      </c>
      <c r="O15">
        <v>0</v>
      </c>
    </row>
    <row r="16" spans="1:20" x14ac:dyDescent="0.3">
      <c r="A16">
        <v>2109</v>
      </c>
      <c r="B16" s="65" t="s">
        <v>30</v>
      </c>
      <c r="C16" s="64">
        <v>-17080.77</v>
      </c>
      <c r="D16" s="64">
        <v>0</v>
      </c>
      <c r="E16" s="156">
        <f t="shared" si="0"/>
        <v>0</v>
      </c>
      <c r="F16">
        <v>0</v>
      </c>
      <c r="G16" s="157">
        <f t="shared" si="1"/>
        <v>0</v>
      </c>
      <c r="H16">
        <v>0</v>
      </c>
      <c r="I16">
        <v>0</v>
      </c>
      <c r="J16">
        <v>0</v>
      </c>
      <c r="K16">
        <v>0</v>
      </c>
      <c r="L16" s="157">
        <f t="shared" si="2"/>
        <v>0</v>
      </c>
      <c r="M16">
        <v>0</v>
      </c>
      <c r="N16" s="84" t="s">
        <v>378</v>
      </c>
      <c r="O16">
        <v>0</v>
      </c>
    </row>
    <row r="17" spans="1:15" x14ac:dyDescent="0.3">
      <c r="A17">
        <v>2116</v>
      </c>
      <c r="B17" t="s">
        <v>31</v>
      </c>
      <c r="C17" s="64">
        <v>11591.51</v>
      </c>
      <c r="D17" s="64">
        <v>0</v>
      </c>
      <c r="E17" s="156">
        <f t="shared" si="0"/>
        <v>-3311.86</v>
      </c>
      <c r="F17">
        <v>0</v>
      </c>
      <c r="G17" s="157">
        <f t="shared" si="1"/>
        <v>8279.65</v>
      </c>
      <c r="H17">
        <v>0</v>
      </c>
      <c r="I17">
        <v>0</v>
      </c>
      <c r="J17">
        <v>0</v>
      </c>
      <c r="K17">
        <v>0</v>
      </c>
      <c r="L17" s="157">
        <f t="shared" si="2"/>
        <v>0</v>
      </c>
      <c r="M17">
        <v>8279.65</v>
      </c>
      <c r="N17" s="84" t="s">
        <v>378</v>
      </c>
      <c r="O17">
        <v>-3311.86</v>
      </c>
    </row>
    <row r="18" spans="1:15" x14ac:dyDescent="0.3">
      <c r="A18">
        <v>2120</v>
      </c>
      <c r="B18" t="s">
        <v>32</v>
      </c>
      <c r="C18" s="64">
        <v>0</v>
      </c>
      <c r="D18" s="64">
        <v>0</v>
      </c>
      <c r="E18" s="156">
        <f t="shared" si="0"/>
        <v>0</v>
      </c>
      <c r="F18">
        <v>0</v>
      </c>
      <c r="G18" s="157">
        <f t="shared" si="1"/>
        <v>0</v>
      </c>
      <c r="H18">
        <v>0</v>
      </c>
      <c r="I18">
        <v>0</v>
      </c>
      <c r="J18">
        <v>0</v>
      </c>
      <c r="K18">
        <v>0</v>
      </c>
      <c r="L18" s="157">
        <f t="shared" si="2"/>
        <v>0</v>
      </c>
      <c r="M18">
        <v>0</v>
      </c>
      <c r="N18" s="84" t="s">
        <v>378</v>
      </c>
      <c r="O18">
        <v>0</v>
      </c>
    </row>
    <row r="19" spans="1:15" x14ac:dyDescent="0.3">
      <c r="A19">
        <v>2128</v>
      </c>
      <c r="B19" t="s">
        <v>33</v>
      </c>
      <c r="C19" s="64">
        <v>-12823.5</v>
      </c>
      <c r="D19" s="64">
        <v>0</v>
      </c>
      <c r="E19" s="156">
        <f t="shared" si="0"/>
        <v>0</v>
      </c>
      <c r="F19">
        <v>0</v>
      </c>
      <c r="G19" s="157">
        <f t="shared" si="1"/>
        <v>0</v>
      </c>
      <c r="H19">
        <v>0</v>
      </c>
      <c r="I19">
        <v>0</v>
      </c>
      <c r="J19">
        <v>0</v>
      </c>
      <c r="K19">
        <v>0</v>
      </c>
      <c r="L19" s="157">
        <f t="shared" si="2"/>
        <v>0</v>
      </c>
      <c r="M19">
        <v>0</v>
      </c>
      <c r="N19" s="84" t="s">
        <v>378</v>
      </c>
      <c r="O19">
        <v>0</v>
      </c>
    </row>
    <row r="20" spans="1:15" x14ac:dyDescent="0.3">
      <c r="A20">
        <v>2130</v>
      </c>
      <c r="B20" t="s">
        <v>34</v>
      </c>
      <c r="C20" s="64">
        <v>-15776.85</v>
      </c>
      <c r="D20" s="64">
        <v>0</v>
      </c>
      <c r="E20" s="156">
        <f t="shared" si="0"/>
        <v>0</v>
      </c>
      <c r="F20">
        <v>0</v>
      </c>
      <c r="G20" s="157">
        <f t="shared" si="1"/>
        <v>0</v>
      </c>
      <c r="H20">
        <v>0</v>
      </c>
      <c r="I20">
        <v>0</v>
      </c>
      <c r="J20">
        <v>0</v>
      </c>
      <c r="K20">
        <v>0</v>
      </c>
      <c r="L20" s="157">
        <f t="shared" si="2"/>
        <v>0</v>
      </c>
      <c r="M20">
        <v>0</v>
      </c>
      <c r="N20" s="84" t="s">
        <v>378</v>
      </c>
      <c r="O20">
        <v>0</v>
      </c>
    </row>
    <row r="21" spans="1:15" x14ac:dyDescent="0.3">
      <c r="A21">
        <v>2132</v>
      </c>
      <c r="B21" t="s">
        <v>35</v>
      </c>
      <c r="C21" s="64">
        <v>-13675.91</v>
      </c>
      <c r="D21" s="64">
        <v>0</v>
      </c>
      <c r="E21" s="156">
        <f t="shared" si="0"/>
        <v>0</v>
      </c>
      <c r="F21">
        <v>0</v>
      </c>
      <c r="G21" s="157">
        <f t="shared" si="1"/>
        <v>0</v>
      </c>
      <c r="H21">
        <v>0</v>
      </c>
      <c r="I21">
        <v>0</v>
      </c>
      <c r="J21">
        <v>0</v>
      </c>
      <c r="K21">
        <v>0</v>
      </c>
      <c r="L21" s="157">
        <f t="shared" si="2"/>
        <v>0</v>
      </c>
      <c r="M21">
        <v>0</v>
      </c>
      <c r="N21" s="84" t="s">
        <v>378</v>
      </c>
      <c r="O21">
        <v>0</v>
      </c>
    </row>
    <row r="22" spans="1:15" x14ac:dyDescent="0.3">
      <c r="A22">
        <v>2136</v>
      </c>
      <c r="B22" t="s">
        <v>36</v>
      </c>
      <c r="C22" s="64">
        <v>-2425.88</v>
      </c>
      <c r="D22" s="64">
        <v>0</v>
      </c>
      <c r="E22" s="156">
        <f t="shared" si="0"/>
        <v>0</v>
      </c>
      <c r="F22">
        <v>0</v>
      </c>
      <c r="G22" s="157">
        <f t="shared" si="1"/>
        <v>0</v>
      </c>
      <c r="H22">
        <v>0</v>
      </c>
      <c r="I22">
        <v>0</v>
      </c>
      <c r="J22">
        <v>0</v>
      </c>
      <c r="K22">
        <v>0</v>
      </c>
      <c r="L22" s="157">
        <f t="shared" si="2"/>
        <v>0</v>
      </c>
      <c r="M22">
        <v>0</v>
      </c>
      <c r="N22" s="84" t="s">
        <v>378</v>
      </c>
      <c r="O22">
        <v>0</v>
      </c>
    </row>
    <row r="23" spans="1:15" x14ac:dyDescent="0.3">
      <c r="A23">
        <v>2137</v>
      </c>
      <c r="B23" t="s">
        <v>37</v>
      </c>
      <c r="C23" s="64">
        <v>-12078.22</v>
      </c>
      <c r="D23" s="64">
        <v>-2520.64</v>
      </c>
      <c r="E23" s="156">
        <f t="shared" si="0"/>
        <v>0</v>
      </c>
      <c r="F23">
        <v>0</v>
      </c>
      <c r="G23" s="157">
        <f t="shared" si="1"/>
        <v>0</v>
      </c>
      <c r="H23">
        <v>0</v>
      </c>
      <c r="I23">
        <v>0</v>
      </c>
      <c r="J23">
        <v>0</v>
      </c>
      <c r="K23">
        <v>0</v>
      </c>
      <c r="L23" s="157">
        <f t="shared" si="2"/>
        <v>0</v>
      </c>
      <c r="M23">
        <v>0</v>
      </c>
      <c r="N23" s="84" t="s">
        <v>378</v>
      </c>
      <c r="O23">
        <v>0</v>
      </c>
    </row>
    <row r="24" spans="1:15" x14ac:dyDescent="0.3">
      <c r="A24">
        <v>2138</v>
      </c>
      <c r="B24" t="s">
        <v>38</v>
      </c>
      <c r="C24" s="64">
        <v>-13051.96</v>
      </c>
      <c r="D24" s="64">
        <v>0</v>
      </c>
      <c r="E24" s="156">
        <f t="shared" si="0"/>
        <v>0</v>
      </c>
      <c r="F24">
        <v>0</v>
      </c>
      <c r="G24" s="157">
        <f t="shared" si="1"/>
        <v>0</v>
      </c>
      <c r="H24">
        <v>0</v>
      </c>
      <c r="I24">
        <v>0</v>
      </c>
      <c r="J24">
        <v>0</v>
      </c>
      <c r="K24">
        <v>0</v>
      </c>
      <c r="L24" s="157">
        <f t="shared" si="2"/>
        <v>0</v>
      </c>
      <c r="M24">
        <v>0</v>
      </c>
      <c r="N24" s="84" t="s">
        <v>378</v>
      </c>
      <c r="O24">
        <v>0</v>
      </c>
    </row>
    <row r="25" spans="1:15" x14ac:dyDescent="0.3">
      <c r="A25">
        <v>2139</v>
      </c>
      <c r="B25" t="s">
        <v>39</v>
      </c>
      <c r="C25" s="64">
        <v>0</v>
      </c>
      <c r="D25" s="64">
        <v>0</v>
      </c>
      <c r="E25" s="156">
        <f t="shared" si="0"/>
        <v>-2802.93</v>
      </c>
      <c r="F25">
        <v>0</v>
      </c>
      <c r="G25" s="157">
        <f t="shared" si="1"/>
        <v>0</v>
      </c>
      <c r="H25">
        <v>0</v>
      </c>
      <c r="I25">
        <v>0</v>
      </c>
      <c r="J25">
        <v>0</v>
      </c>
      <c r="K25">
        <v>0</v>
      </c>
      <c r="L25" s="157">
        <f t="shared" si="2"/>
        <v>0</v>
      </c>
      <c r="M25">
        <v>0</v>
      </c>
      <c r="N25" s="84" t="s">
        <v>378</v>
      </c>
      <c r="O25">
        <v>-2802.93</v>
      </c>
    </row>
    <row r="26" spans="1:15" x14ac:dyDescent="0.3">
      <c r="A26">
        <v>2142</v>
      </c>
      <c r="B26" t="s">
        <v>40</v>
      </c>
      <c r="C26" s="64">
        <v>-14.35</v>
      </c>
      <c r="D26" s="64">
        <v>0</v>
      </c>
      <c r="E26" s="156">
        <f t="shared" si="0"/>
        <v>0</v>
      </c>
      <c r="F26">
        <v>0</v>
      </c>
      <c r="G26" s="157">
        <f t="shared" si="1"/>
        <v>0</v>
      </c>
      <c r="H26">
        <v>0</v>
      </c>
      <c r="I26">
        <v>0</v>
      </c>
      <c r="J26">
        <v>0</v>
      </c>
      <c r="K26">
        <v>0</v>
      </c>
      <c r="L26" s="157">
        <f t="shared" si="2"/>
        <v>0</v>
      </c>
      <c r="M26">
        <v>0</v>
      </c>
      <c r="N26" s="84" t="s">
        <v>378</v>
      </c>
      <c r="O26">
        <v>0</v>
      </c>
    </row>
    <row r="27" spans="1:15" x14ac:dyDescent="0.3">
      <c r="A27">
        <v>2147</v>
      </c>
      <c r="B27" t="s">
        <v>41</v>
      </c>
      <c r="C27" s="64">
        <v>-16603.43</v>
      </c>
      <c r="D27" s="64">
        <v>0</v>
      </c>
      <c r="E27" s="156">
        <f t="shared" si="0"/>
        <v>0</v>
      </c>
      <c r="F27">
        <v>0</v>
      </c>
      <c r="G27" s="157">
        <f t="shared" si="1"/>
        <v>0</v>
      </c>
      <c r="H27">
        <v>0</v>
      </c>
      <c r="I27">
        <v>0</v>
      </c>
      <c r="J27">
        <v>0</v>
      </c>
      <c r="K27">
        <v>0</v>
      </c>
      <c r="L27" s="157">
        <f t="shared" si="2"/>
        <v>0</v>
      </c>
      <c r="M27">
        <v>0</v>
      </c>
      <c r="N27" s="84" t="s">
        <v>378</v>
      </c>
      <c r="O27">
        <v>0</v>
      </c>
    </row>
    <row r="28" spans="1:15" x14ac:dyDescent="0.3">
      <c r="A28">
        <v>2148</v>
      </c>
      <c r="B28" t="s">
        <v>42</v>
      </c>
      <c r="C28" s="64">
        <v>-20795.68</v>
      </c>
      <c r="D28" s="64">
        <v>0</v>
      </c>
      <c r="E28" s="156">
        <f t="shared" si="0"/>
        <v>0</v>
      </c>
      <c r="F28">
        <v>0</v>
      </c>
      <c r="G28" s="157">
        <f t="shared" si="1"/>
        <v>0</v>
      </c>
      <c r="H28">
        <v>0</v>
      </c>
      <c r="I28">
        <v>0</v>
      </c>
      <c r="J28">
        <v>0</v>
      </c>
      <c r="K28">
        <v>0</v>
      </c>
      <c r="L28" s="157">
        <f t="shared" si="2"/>
        <v>0</v>
      </c>
      <c r="M28">
        <v>0</v>
      </c>
      <c r="N28" s="84" t="s">
        <v>378</v>
      </c>
      <c r="O28">
        <v>0</v>
      </c>
    </row>
    <row r="29" spans="1:15" x14ac:dyDescent="0.3">
      <c r="A29">
        <v>2155</v>
      </c>
      <c r="B29" t="s">
        <v>43</v>
      </c>
      <c r="C29" s="64">
        <v>-38468.75</v>
      </c>
      <c r="D29" s="64">
        <v>0</v>
      </c>
      <c r="E29" s="156">
        <f t="shared" si="0"/>
        <v>0</v>
      </c>
      <c r="F29">
        <v>-2766.23</v>
      </c>
      <c r="G29" s="157">
        <f t="shared" si="1"/>
        <v>0</v>
      </c>
      <c r="H29">
        <v>0</v>
      </c>
      <c r="I29">
        <v>0</v>
      </c>
      <c r="J29">
        <v>0</v>
      </c>
      <c r="K29">
        <v>0</v>
      </c>
      <c r="L29" s="157">
        <f t="shared" si="2"/>
        <v>0</v>
      </c>
      <c r="M29">
        <v>0</v>
      </c>
      <c r="N29" s="84" t="s">
        <v>378</v>
      </c>
      <c r="O29">
        <v>0</v>
      </c>
    </row>
    <row r="30" spans="1:15" x14ac:dyDescent="0.3">
      <c r="A30">
        <v>2156</v>
      </c>
      <c r="B30" t="s">
        <v>44</v>
      </c>
      <c r="C30" s="64">
        <v>0</v>
      </c>
      <c r="D30" s="64">
        <v>0</v>
      </c>
      <c r="E30" s="156">
        <f t="shared" si="0"/>
        <v>0</v>
      </c>
      <c r="F30">
        <v>0</v>
      </c>
      <c r="G30" s="157">
        <f t="shared" si="1"/>
        <v>0</v>
      </c>
      <c r="H30">
        <v>0</v>
      </c>
      <c r="I30">
        <v>0</v>
      </c>
      <c r="J30">
        <v>0</v>
      </c>
      <c r="K30">
        <v>0</v>
      </c>
      <c r="L30" s="157">
        <f t="shared" si="2"/>
        <v>0</v>
      </c>
      <c r="M30">
        <v>0</v>
      </c>
      <c r="N30" s="84" t="s">
        <v>378</v>
      </c>
      <c r="O30">
        <v>0</v>
      </c>
    </row>
    <row r="31" spans="1:15" x14ac:dyDescent="0.3">
      <c r="A31">
        <v>2161</v>
      </c>
      <c r="B31" t="s">
        <v>45</v>
      </c>
      <c r="C31" s="64">
        <v>-27775.25</v>
      </c>
      <c r="D31" s="64">
        <v>0</v>
      </c>
      <c r="E31" s="156">
        <f t="shared" si="0"/>
        <v>0</v>
      </c>
      <c r="F31">
        <v>-996.64</v>
      </c>
      <c r="G31" s="157">
        <f t="shared" si="1"/>
        <v>0</v>
      </c>
      <c r="H31">
        <v>0</v>
      </c>
      <c r="I31">
        <v>0</v>
      </c>
      <c r="J31">
        <v>0</v>
      </c>
      <c r="K31">
        <v>0</v>
      </c>
      <c r="L31" s="157">
        <f t="shared" si="2"/>
        <v>0</v>
      </c>
      <c r="M31">
        <v>0</v>
      </c>
      <c r="N31" s="84" t="s">
        <v>378</v>
      </c>
      <c r="O31">
        <v>0</v>
      </c>
    </row>
    <row r="32" spans="1:15" x14ac:dyDescent="0.3">
      <c r="A32">
        <v>2163</v>
      </c>
      <c r="B32" t="s">
        <v>46</v>
      </c>
      <c r="C32" s="64">
        <v>-1621.47</v>
      </c>
      <c r="D32" s="64">
        <v>0</v>
      </c>
      <c r="E32" s="156">
        <f t="shared" si="0"/>
        <v>0</v>
      </c>
      <c r="F32">
        <v>0</v>
      </c>
      <c r="G32" s="157">
        <f t="shared" si="1"/>
        <v>0</v>
      </c>
      <c r="H32">
        <v>0</v>
      </c>
      <c r="I32">
        <v>0</v>
      </c>
      <c r="J32">
        <v>0</v>
      </c>
      <c r="K32">
        <v>0</v>
      </c>
      <c r="L32" s="157">
        <f t="shared" si="2"/>
        <v>0</v>
      </c>
      <c r="M32">
        <v>0</v>
      </c>
      <c r="N32" s="84" t="s">
        <v>378</v>
      </c>
      <c r="O32">
        <v>0</v>
      </c>
    </row>
    <row r="33" spans="1:15" x14ac:dyDescent="0.3">
      <c r="A33">
        <v>2164</v>
      </c>
      <c r="B33" t="s">
        <v>47</v>
      </c>
      <c r="C33" s="64">
        <v>-2327.1</v>
      </c>
      <c r="D33" s="64">
        <v>0</v>
      </c>
      <c r="E33" s="156">
        <f t="shared" si="0"/>
        <v>0</v>
      </c>
      <c r="F33">
        <v>0</v>
      </c>
      <c r="G33" s="157">
        <f t="shared" si="1"/>
        <v>0</v>
      </c>
      <c r="H33">
        <v>0</v>
      </c>
      <c r="I33">
        <v>0</v>
      </c>
      <c r="J33">
        <v>0</v>
      </c>
      <c r="K33">
        <v>0</v>
      </c>
      <c r="L33" s="157">
        <f t="shared" si="2"/>
        <v>0</v>
      </c>
      <c r="M33">
        <v>0</v>
      </c>
      <c r="N33" s="84" t="s">
        <v>378</v>
      </c>
      <c r="O33">
        <v>0</v>
      </c>
    </row>
    <row r="34" spans="1:15" x14ac:dyDescent="0.3">
      <c r="A34">
        <v>2165</v>
      </c>
      <c r="B34" t="s">
        <v>48</v>
      </c>
      <c r="C34" s="64">
        <v>-8528.74</v>
      </c>
      <c r="D34" s="64">
        <v>-6849.47</v>
      </c>
      <c r="E34" s="156">
        <f t="shared" si="0"/>
        <v>-604.20000000000005</v>
      </c>
      <c r="F34">
        <v>0</v>
      </c>
      <c r="G34" s="157">
        <f t="shared" si="1"/>
        <v>0</v>
      </c>
      <c r="H34">
        <v>0</v>
      </c>
      <c r="I34">
        <v>0</v>
      </c>
      <c r="J34">
        <v>0</v>
      </c>
      <c r="K34">
        <v>0</v>
      </c>
      <c r="L34" s="157">
        <f t="shared" si="2"/>
        <v>0</v>
      </c>
      <c r="M34">
        <v>0</v>
      </c>
      <c r="N34" s="84" t="s">
        <v>378</v>
      </c>
      <c r="O34">
        <v>-604.20000000000005</v>
      </c>
    </row>
    <row r="35" spans="1:15" x14ac:dyDescent="0.3">
      <c r="A35">
        <v>2166</v>
      </c>
      <c r="B35" t="s">
        <v>49</v>
      </c>
      <c r="C35" s="64">
        <v>-5125</v>
      </c>
      <c r="D35" s="64">
        <v>0</v>
      </c>
      <c r="E35" s="156">
        <f t="shared" si="0"/>
        <v>0</v>
      </c>
      <c r="F35">
        <v>0</v>
      </c>
      <c r="G35" s="157">
        <f t="shared" si="1"/>
        <v>0</v>
      </c>
      <c r="H35">
        <v>0</v>
      </c>
      <c r="I35">
        <v>0</v>
      </c>
      <c r="J35">
        <v>0</v>
      </c>
      <c r="K35">
        <v>0</v>
      </c>
      <c r="L35" s="157">
        <f t="shared" si="2"/>
        <v>0</v>
      </c>
      <c r="M35">
        <v>0</v>
      </c>
      <c r="N35" s="84" t="s">
        <v>378</v>
      </c>
      <c r="O35">
        <v>0</v>
      </c>
    </row>
    <row r="36" spans="1:15" x14ac:dyDescent="0.3">
      <c r="A36">
        <v>2167</v>
      </c>
      <c r="B36" t="s">
        <v>50</v>
      </c>
      <c r="C36" s="64">
        <v>-12505.36</v>
      </c>
      <c r="D36" s="64">
        <v>0</v>
      </c>
      <c r="E36" s="156">
        <f t="shared" si="0"/>
        <v>0</v>
      </c>
      <c r="F36">
        <v>0</v>
      </c>
      <c r="G36" s="157">
        <f t="shared" si="1"/>
        <v>0</v>
      </c>
      <c r="H36">
        <v>0</v>
      </c>
      <c r="I36">
        <v>0</v>
      </c>
      <c r="J36">
        <v>0</v>
      </c>
      <c r="K36">
        <v>0</v>
      </c>
      <c r="L36" s="157">
        <f t="shared" si="2"/>
        <v>0</v>
      </c>
      <c r="M36">
        <v>0</v>
      </c>
      <c r="N36" s="84" t="s">
        <v>378</v>
      </c>
      <c r="O36">
        <v>0</v>
      </c>
    </row>
    <row r="37" spans="1:15" x14ac:dyDescent="0.3">
      <c r="A37">
        <v>2168</v>
      </c>
      <c r="B37" t="s">
        <v>51</v>
      </c>
      <c r="C37" s="64">
        <v>-25190.720000000001</v>
      </c>
      <c r="D37" s="64">
        <v>0</v>
      </c>
      <c r="E37" s="156">
        <f t="shared" si="0"/>
        <v>-2883.12</v>
      </c>
      <c r="F37">
        <v>0</v>
      </c>
      <c r="G37" s="157">
        <f t="shared" si="1"/>
        <v>0</v>
      </c>
      <c r="H37">
        <v>0</v>
      </c>
      <c r="I37">
        <v>0</v>
      </c>
      <c r="J37">
        <v>0</v>
      </c>
      <c r="K37">
        <v>0</v>
      </c>
      <c r="L37" s="157">
        <f t="shared" si="2"/>
        <v>0</v>
      </c>
      <c r="M37">
        <v>0</v>
      </c>
      <c r="N37" s="84" t="s">
        <v>378</v>
      </c>
      <c r="O37">
        <v>-2883.12</v>
      </c>
    </row>
    <row r="38" spans="1:15" x14ac:dyDescent="0.3">
      <c r="A38">
        <v>2169</v>
      </c>
      <c r="B38" t="s">
        <v>52</v>
      </c>
      <c r="C38" s="64">
        <v>-4935.3900000000003</v>
      </c>
      <c r="D38" s="64">
        <v>0</v>
      </c>
      <c r="E38" s="156">
        <f t="shared" si="0"/>
        <v>0</v>
      </c>
      <c r="F38">
        <v>0</v>
      </c>
      <c r="G38" s="157">
        <f t="shared" si="1"/>
        <v>0</v>
      </c>
      <c r="H38">
        <v>0</v>
      </c>
      <c r="I38">
        <v>0</v>
      </c>
      <c r="J38">
        <v>0</v>
      </c>
      <c r="K38">
        <v>0</v>
      </c>
      <c r="L38" s="157">
        <f t="shared" si="2"/>
        <v>0</v>
      </c>
      <c r="M38">
        <v>0</v>
      </c>
      <c r="N38" s="84" t="s">
        <v>378</v>
      </c>
      <c r="O38">
        <v>0</v>
      </c>
    </row>
    <row r="39" spans="1:15" x14ac:dyDescent="0.3">
      <c r="A39">
        <v>2171</v>
      </c>
      <c r="B39" t="s">
        <v>53</v>
      </c>
      <c r="C39" s="64">
        <v>-8702.58</v>
      </c>
      <c r="D39" s="64">
        <v>0</v>
      </c>
      <c r="E39" s="156">
        <f t="shared" si="0"/>
        <v>0</v>
      </c>
      <c r="F39">
        <v>0</v>
      </c>
      <c r="G39" s="157">
        <f t="shared" si="1"/>
        <v>0</v>
      </c>
      <c r="H39">
        <v>0</v>
      </c>
      <c r="I39">
        <v>0</v>
      </c>
      <c r="J39">
        <v>0</v>
      </c>
      <c r="K39">
        <v>0</v>
      </c>
      <c r="L39" s="157">
        <f t="shared" si="2"/>
        <v>0</v>
      </c>
      <c r="M39">
        <v>0</v>
      </c>
      <c r="N39" s="84" t="s">
        <v>378</v>
      </c>
      <c r="O39">
        <v>0</v>
      </c>
    </row>
    <row r="40" spans="1:15" x14ac:dyDescent="0.3">
      <c r="A40">
        <v>2175</v>
      </c>
      <c r="B40" t="s">
        <v>54</v>
      </c>
      <c r="C40" s="64">
        <v>-24720.41</v>
      </c>
      <c r="D40" s="64">
        <v>0</v>
      </c>
      <c r="E40" s="156">
        <f t="shared" si="0"/>
        <v>0</v>
      </c>
      <c r="F40">
        <v>0</v>
      </c>
      <c r="G40" s="157">
        <f t="shared" si="1"/>
        <v>0</v>
      </c>
      <c r="H40">
        <v>0</v>
      </c>
      <c r="I40">
        <v>0</v>
      </c>
      <c r="J40">
        <v>0</v>
      </c>
      <c r="K40">
        <v>0</v>
      </c>
      <c r="L40" s="157">
        <f t="shared" si="2"/>
        <v>0</v>
      </c>
      <c r="M40">
        <v>0</v>
      </c>
      <c r="N40" s="84" t="s">
        <v>378</v>
      </c>
      <c r="O40">
        <v>0</v>
      </c>
    </row>
    <row r="41" spans="1:15" x14ac:dyDescent="0.3">
      <c r="A41">
        <v>2176</v>
      </c>
      <c r="B41" t="s">
        <v>55</v>
      </c>
      <c r="C41" s="64">
        <v>0</v>
      </c>
      <c r="D41" s="64">
        <v>0</v>
      </c>
      <c r="E41" s="156">
        <f t="shared" si="0"/>
        <v>0</v>
      </c>
      <c r="F41">
        <v>0</v>
      </c>
      <c r="G41" s="157">
        <f t="shared" si="1"/>
        <v>0</v>
      </c>
      <c r="H41">
        <v>0</v>
      </c>
      <c r="I41">
        <v>0</v>
      </c>
      <c r="J41">
        <v>0</v>
      </c>
      <c r="K41">
        <v>0</v>
      </c>
      <c r="L41" s="157">
        <f t="shared" si="2"/>
        <v>0</v>
      </c>
      <c r="M41">
        <v>0</v>
      </c>
      <c r="N41" s="84" t="s">
        <v>378</v>
      </c>
      <c r="O41">
        <v>0</v>
      </c>
    </row>
    <row r="42" spans="1:15" x14ac:dyDescent="0.3">
      <c r="A42">
        <v>2185</v>
      </c>
      <c r="B42" t="s">
        <v>56</v>
      </c>
      <c r="C42" s="64">
        <v>-1265.29</v>
      </c>
      <c r="D42" s="64">
        <v>0</v>
      </c>
      <c r="E42" s="156">
        <f t="shared" si="0"/>
        <v>0</v>
      </c>
      <c r="F42">
        <v>0</v>
      </c>
      <c r="G42" s="157">
        <f t="shared" si="1"/>
        <v>0</v>
      </c>
      <c r="H42">
        <v>0</v>
      </c>
      <c r="I42">
        <v>0</v>
      </c>
      <c r="J42">
        <v>0</v>
      </c>
      <c r="K42">
        <v>0</v>
      </c>
      <c r="L42" s="157">
        <f t="shared" si="2"/>
        <v>0</v>
      </c>
      <c r="M42">
        <v>0</v>
      </c>
      <c r="N42" s="84" t="s">
        <v>378</v>
      </c>
      <c r="O42">
        <v>0</v>
      </c>
    </row>
    <row r="43" spans="1:15" x14ac:dyDescent="0.3">
      <c r="A43">
        <v>2187</v>
      </c>
      <c r="B43" t="s">
        <v>57</v>
      </c>
      <c r="C43" s="64">
        <v>-909.47</v>
      </c>
      <c r="D43" s="64">
        <v>0</v>
      </c>
      <c r="E43" s="156">
        <f t="shared" si="0"/>
        <v>0</v>
      </c>
      <c r="F43">
        <v>0</v>
      </c>
      <c r="G43" s="157">
        <f t="shared" si="1"/>
        <v>0</v>
      </c>
      <c r="H43">
        <v>0</v>
      </c>
      <c r="I43">
        <v>0</v>
      </c>
      <c r="J43">
        <v>0</v>
      </c>
      <c r="K43">
        <v>0</v>
      </c>
      <c r="L43" s="157">
        <f t="shared" si="2"/>
        <v>0</v>
      </c>
      <c r="M43">
        <v>0</v>
      </c>
      <c r="N43" s="84" t="s">
        <v>378</v>
      </c>
      <c r="O43">
        <v>0</v>
      </c>
    </row>
    <row r="44" spans="1:15" x14ac:dyDescent="0.3">
      <c r="A44">
        <v>2188</v>
      </c>
      <c r="B44" t="s">
        <v>58</v>
      </c>
      <c r="C44" s="64">
        <v>-22140.42</v>
      </c>
      <c r="D44" s="64">
        <v>0</v>
      </c>
      <c r="E44" s="156">
        <f t="shared" si="0"/>
        <v>-797.58</v>
      </c>
      <c r="F44">
        <v>0</v>
      </c>
      <c r="G44" s="157">
        <f t="shared" si="1"/>
        <v>0</v>
      </c>
      <c r="H44">
        <v>0</v>
      </c>
      <c r="I44">
        <v>0</v>
      </c>
      <c r="J44">
        <v>0</v>
      </c>
      <c r="K44">
        <v>0</v>
      </c>
      <c r="L44" s="157">
        <f t="shared" si="2"/>
        <v>0</v>
      </c>
      <c r="M44">
        <v>0</v>
      </c>
      <c r="N44" s="84" t="s">
        <v>378</v>
      </c>
      <c r="O44">
        <v>-797.58</v>
      </c>
    </row>
    <row r="45" spans="1:15" x14ac:dyDescent="0.3">
      <c r="A45">
        <v>2189</v>
      </c>
      <c r="B45" t="s">
        <v>59</v>
      </c>
      <c r="C45" s="64">
        <v>-13323.24</v>
      </c>
      <c r="D45" s="64">
        <v>0</v>
      </c>
      <c r="E45" s="156">
        <f t="shared" si="0"/>
        <v>0</v>
      </c>
      <c r="F45">
        <v>0</v>
      </c>
      <c r="G45" s="157">
        <f t="shared" si="1"/>
        <v>0</v>
      </c>
      <c r="H45">
        <v>0</v>
      </c>
      <c r="I45">
        <v>0</v>
      </c>
      <c r="J45">
        <v>0</v>
      </c>
      <c r="K45">
        <v>0</v>
      </c>
      <c r="L45" s="157">
        <f t="shared" si="2"/>
        <v>0</v>
      </c>
      <c r="M45">
        <v>0</v>
      </c>
      <c r="N45" s="84" t="s">
        <v>378</v>
      </c>
      <c r="O45">
        <v>0</v>
      </c>
    </row>
    <row r="46" spans="1:15" x14ac:dyDescent="0.3">
      <c r="A46">
        <v>2190</v>
      </c>
      <c r="B46" t="s">
        <v>60</v>
      </c>
      <c r="C46" s="64">
        <v>-7920.92</v>
      </c>
      <c r="D46" s="64">
        <v>0</v>
      </c>
      <c r="E46" s="156">
        <f t="shared" si="0"/>
        <v>0</v>
      </c>
      <c r="F46">
        <v>0</v>
      </c>
      <c r="G46" s="157">
        <f t="shared" si="1"/>
        <v>0</v>
      </c>
      <c r="H46">
        <v>0</v>
      </c>
      <c r="I46">
        <v>0</v>
      </c>
      <c r="J46">
        <v>0</v>
      </c>
      <c r="K46">
        <v>0</v>
      </c>
      <c r="L46" s="157">
        <f t="shared" si="2"/>
        <v>0</v>
      </c>
      <c r="M46">
        <v>0</v>
      </c>
      <c r="N46" s="84" t="s">
        <v>378</v>
      </c>
      <c r="O46">
        <v>0</v>
      </c>
    </row>
    <row r="47" spans="1:15" x14ac:dyDescent="0.3">
      <c r="A47">
        <v>2192</v>
      </c>
      <c r="B47" t="s">
        <v>61</v>
      </c>
      <c r="C47" s="64">
        <v>-4925.3</v>
      </c>
      <c r="D47" s="64">
        <v>-539.58000000000004</v>
      </c>
      <c r="E47" s="156">
        <f t="shared" si="0"/>
        <v>-8830</v>
      </c>
      <c r="F47">
        <v>0</v>
      </c>
      <c r="G47" s="157">
        <f t="shared" si="1"/>
        <v>3060.0800000000017</v>
      </c>
      <c r="H47">
        <v>-8830</v>
      </c>
      <c r="I47">
        <v>0</v>
      </c>
      <c r="J47">
        <v>11890.080000000002</v>
      </c>
      <c r="K47">
        <v>3060.08</v>
      </c>
      <c r="L47" s="157">
        <f t="shared" si="2"/>
        <v>0</v>
      </c>
      <c r="M47">
        <v>0</v>
      </c>
      <c r="N47" s="84" t="s">
        <v>378</v>
      </c>
      <c r="O47">
        <v>0</v>
      </c>
    </row>
    <row r="48" spans="1:15" x14ac:dyDescent="0.3">
      <c r="A48">
        <v>2193</v>
      </c>
      <c r="B48" t="s">
        <v>62</v>
      </c>
      <c r="C48" s="64">
        <v>-16316.33</v>
      </c>
      <c r="D48" s="64">
        <v>-16499.580000000002</v>
      </c>
      <c r="E48" s="156">
        <f t="shared" si="0"/>
        <v>0</v>
      </c>
      <c r="F48">
        <v>0</v>
      </c>
      <c r="G48" s="157">
        <f t="shared" si="1"/>
        <v>0</v>
      </c>
      <c r="H48">
        <v>0</v>
      </c>
      <c r="I48">
        <v>0</v>
      </c>
      <c r="J48">
        <v>0</v>
      </c>
      <c r="K48">
        <v>0</v>
      </c>
      <c r="L48" s="157">
        <f t="shared" si="2"/>
        <v>0</v>
      </c>
      <c r="M48">
        <v>0</v>
      </c>
      <c r="N48" s="84" t="s">
        <v>378</v>
      </c>
      <c r="O48">
        <v>0</v>
      </c>
    </row>
    <row r="49" spans="1:15" x14ac:dyDescent="0.3">
      <c r="A49">
        <v>2226</v>
      </c>
      <c r="B49" t="s">
        <v>63</v>
      </c>
      <c r="C49" s="64">
        <v>0</v>
      </c>
      <c r="D49" s="64">
        <v>0</v>
      </c>
      <c r="E49" s="156">
        <f t="shared" si="0"/>
        <v>0</v>
      </c>
      <c r="F49">
        <v>0</v>
      </c>
      <c r="G49" s="157">
        <f t="shared" si="1"/>
        <v>0</v>
      </c>
      <c r="H49">
        <v>0</v>
      </c>
      <c r="I49">
        <v>0</v>
      </c>
      <c r="J49">
        <v>0</v>
      </c>
      <c r="K49">
        <v>0</v>
      </c>
      <c r="L49" s="157">
        <f t="shared" si="2"/>
        <v>0</v>
      </c>
      <c r="M49">
        <v>0</v>
      </c>
      <c r="N49" s="84" t="s">
        <v>378</v>
      </c>
      <c r="O49">
        <v>0</v>
      </c>
    </row>
    <row r="50" spans="1:15" x14ac:dyDescent="0.3">
      <c r="A50">
        <v>2227</v>
      </c>
      <c r="B50" t="s">
        <v>64</v>
      </c>
      <c r="C50" s="64">
        <v>0</v>
      </c>
      <c r="D50" s="64">
        <v>0</v>
      </c>
      <c r="E50" s="156">
        <f t="shared" si="0"/>
        <v>0</v>
      </c>
      <c r="F50">
        <v>0</v>
      </c>
      <c r="G50" s="157">
        <f t="shared" si="1"/>
        <v>0</v>
      </c>
      <c r="H50">
        <v>0</v>
      </c>
      <c r="I50">
        <v>0</v>
      </c>
      <c r="J50">
        <v>0</v>
      </c>
      <c r="K50">
        <v>0</v>
      </c>
      <c r="L50" s="157">
        <f t="shared" si="2"/>
        <v>0</v>
      </c>
      <c r="M50">
        <v>0</v>
      </c>
      <c r="N50" s="84" t="s">
        <v>378</v>
      </c>
      <c r="O50">
        <v>0</v>
      </c>
    </row>
    <row r="51" spans="1:15" x14ac:dyDescent="0.3">
      <c r="A51">
        <v>2228</v>
      </c>
      <c r="B51" t="s">
        <v>65</v>
      </c>
      <c r="C51" s="64">
        <v>-18030.849999999999</v>
      </c>
      <c r="D51" s="64">
        <v>0</v>
      </c>
      <c r="E51" s="156">
        <f t="shared" si="0"/>
        <v>0</v>
      </c>
      <c r="F51">
        <v>0</v>
      </c>
      <c r="G51" s="157">
        <f t="shared" si="1"/>
        <v>0</v>
      </c>
      <c r="H51">
        <v>0</v>
      </c>
      <c r="I51">
        <v>0</v>
      </c>
      <c r="J51">
        <v>0</v>
      </c>
      <c r="K51">
        <v>0</v>
      </c>
      <c r="L51" s="157">
        <f t="shared" si="2"/>
        <v>0</v>
      </c>
      <c r="M51">
        <v>0</v>
      </c>
      <c r="N51" s="84" t="s">
        <v>378</v>
      </c>
      <c r="O51">
        <v>0</v>
      </c>
    </row>
    <row r="52" spans="1:15" x14ac:dyDescent="0.3">
      <c r="A52">
        <v>2231</v>
      </c>
      <c r="B52" t="s">
        <v>66</v>
      </c>
      <c r="C52" s="64">
        <v>-25907.27</v>
      </c>
      <c r="D52" s="64">
        <v>0</v>
      </c>
      <c r="E52" s="156">
        <f t="shared" si="0"/>
        <v>0</v>
      </c>
      <c r="F52">
        <v>-979.54</v>
      </c>
      <c r="G52" s="157">
        <f t="shared" si="1"/>
        <v>0</v>
      </c>
      <c r="H52">
        <v>0</v>
      </c>
      <c r="I52">
        <v>0</v>
      </c>
      <c r="J52">
        <v>0</v>
      </c>
      <c r="K52">
        <v>0</v>
      </c>
      <c r="L52" s="157">
        <f t="shared" si="2"/>
        <v>0</v>
      </c>
      <c r="M52">
        <v>0</v>
      </c>
      <c r="N52" s="84" t="s">
        <v>378</v>
      </c>
      <c r="O52">
        <v>0</v>
      </c>
    </row>
    <row r="53" spans="1:15" x14ac:dyDescent="0.3">
      <c r="A53">
        <v>2239</v>
      </c>
      <c r="B53" t="s">
        <v>67</v>
      </c>
      <c r="C53" s="64">
        <v>-25468.639999999999</v>
      </c>
      <c r="D53" s="64">
        <v>-20257.12</v>
      </c>
      <c r="E53" s="156">
        <f t="shared" si="0"/>
        <v>0</v>
      </c>
      <c r="F53">
        <v>-3158.83</v>
      </c>
      <c r="G53" s="157">
        <f t="shared" si="1"/>
        <v>0</v>
      </c>
      <c r="H53">
        <v>0</v>
      </c>
      <c r="I53">
        <v>0</v>
      </c>
      <c r="J53">
        <v>0</v>
      </c>
      <c r="K53">
        <v>0</v>
      </c>
      <c r="L53" s="157">
        <f t="shared" si="2"/>
        <v>0</v>
      </c>
      <c r="M53">
        <v>0</v>
      </c>
      <c r="N53" s="84" t="s">
        <v>378</v>
      </c>
      <c r="O53">
        <v>0</v>
      </c>
    </row>
    <row r="54" spans="1:15" x14ac:dyDescent="0.3">
      <c r="A54">
        <v>2245</v>
      </c>
      <c r="B54" t="s">
        <v>68</v>
      </c>
      <c r="C54" s="64">
        <v>-3878.03</v>
      </c>
      <c r="D54" s="64">
        <v>0</v>
      </c>
      <c r="E54" s="156">
        <f t="shared" si="0"/>
        <v>0</v>
      </c>
      <c r="F54">
        <v>0</v>
      </c>
      <c r="G54" s="157">
        <f t="shared" si="1"/>
        <v>0</v>
      </c>
      <c r="H54">
        <v>0</v>
      </c>
      <c r="I54">
        <v>0</v>
      </c>
      <c r="J54">
        <v>0</v>
      </c>
      <c r="K54">
        <v>0</v>
      </c>
      <c r="L54" s="157">
        <f t="shared" si="2"/>
        <v>0</v>
      </c>
      <c r="M54">
        <v>0</v>
      </c>
      <c r="N54" s="84" t="s">
        <v>378</v>
      </c>
      <c r="O54">
        <v>0</v>
      </c>
    </row>
    <row r="55" spans="1:15" x14ac:dyDescent="0.3">
      <c r="A55">
        <v>2254</v>
      </c>
      <c r="B55" t="s">
        <v>69</v>
      </c>
      <c r="C55" s="64">
        <v>-21549.29</v>
      </c>
      <c r="D55" s="64">
        <v>0</v>
      </c>
      <c r="E55" s="156">
        <f t="shared" si="0"/>
        <v>0</v>
      </c>
      <c r="F55">
        <v>0</v>
      </c>
      <c r="G55" s="157">
        <f t="shared" si="1"/>
        <v>0</v>
      </c>
      <c r="H55">
        <v>0</v>
      </c>
      <c r="I55">
        <v>0</v>
      </c>
      <c r="J55">
        <v>0</v>
      </c>
      <c r="K55">
        <v>0</v>
      </c>
      <c r="L55" s="157">
        <f t="shared" si="2"/>
        <v>0</v>
      </c>
      <c r="M55">
        <v>0</v>
      </c>
      <c r="N55" s="84" t="s">
        <v>378</v>
      </c>
      <c r="O55">
        <v>0</v>
      </c>
    </row>
    <row r="56" spans="1:15" x14ac:dyDescent="0.3">
      <c r="A56">
        <v>2258</v>
      </c>
      <c r="B56" t="s">
        <v>70</v>
      </c>
      <c r="C56" s="64">
        <v>0</v>
      </c>
      <c r="D56" s="64">
        <v>0</v>
      </c>
      <c r="E56" s="156">
        <f t="shared" si="0"/>
        <v>0</v>
      </c>
      <c r="F56">
        <v>0</v>
      </c>
      <c r="G56" s="157">
        <f t="shared" si="1"/>
        <v>0</v>
      </c>
      <c r="H56">
        <v>0</v>
      </c>
      <c r="I56">
        <v>0</v>
      </c>
      <c r="J56">
        <v>0</v>
      </c>
      <c r="K56">
        <v>0</v>
      </c>
      <c r="L56" s="157">
        <f t="shared" si="2"/>
        <v>0</v>
      </c>
      <c r="M56">
        <v>0</v>
      </c>
      <c r="N56" s="84" t="s">
        <v>378</v>
      </c>
      <c r="O56">
        <v>0</v>
      </c>
    </row>
    <row r="57" spans="1:15" x14ac:dyDescent="0.3">
      <c r="A57">
        <v>2263</v>
      </c>
      <c r="B57" t="s">
        <v>71</v>
      </c>
      <c r="C57" s="64">
        <v>0</v>
      </c>
      <c r="D57" s="64">
        <v>0</v>
      </c>
      <c r="E57" s="156">
        <f t="shared" si="0"/>
        <v>0</v>
      </c>
      <c r="F57">
        <v>0</v>
      </c>
      <c r="G57" s="157">
        <f t="shared" si="1"/>
        <v>0</v>
      </c>
      <c r="H57">
        <v>0</v>
      </c>
      <c r="I57">
        <v>0</v>
      </c>
      <c r="J57">
        <v>0</v>
      </c>
      <c r="K57">
        <v>0</v>
      </c>
      <c r="L57" s="157">
        <f t="shared" si="2"/>
        <v>0</v>
      </c>
      <c r="M57">
        <v>0</v>
      </c>
      <c r="N57" s="84" t="s">
        <v>378</v>
      </c>
      <c r="O57">
        <v>0</v>
      </c>
    </row>
    <row r="58" spans="1:15" x14ac:dyDescent="0.3">
      <c r="A58">
        <v>2265</v>
      </c>
      <c r="B58" t="s">
        <v>72</v>
      </c>
      <c r="C58" s="64">
        <v>-10400.280000000001</v>
      </c>
      <c r="D58" s="64">
        <v>0</v>
      </c>
      <c r="E58" s="156">
        <f t="shared" si="0"/>
        <v>0</v>
      </c>
      <c r="F58">
        <v>0</v>
      </c>
      <c r="G58" s="157">
        <f t="shared" si="1"/>
        <v>0</v>
      </c>
      <c r="H58">
        <v>0</v>
      </c>
      <c r="I58">
        <v>0</v>
      </c>
      <c r="J58">
        <v>0</v>
      </c>
      <c r="K58">
        <v>0</v>
      </c>
      <c r="L58" s="157">
        <f t="shared" si="2"/>
        <v>0</v>
      </c>
      <c r="M58">
        <v>0</v>
      </c>
      <c r="N58" s="84" t="s">
        <v>378</v>
      </c>
      <c r="O58">
        <v>0</v>
      </c>
    </row>
    <row r="59" spans="1:15" x14ac:dyDescent="0.3">
      <c r="A59">
        <v>2268</v>
      </c>
      <c r="B59" t="s">
        <v>73</v>
      </c>
      <c r="C59" s="64">
        <v>-12591.08</v>
      </c>
      <c r="D59" s="64">
        <v>0</v>
      </c>
      <c r="E59" s="156">
        <f t="shared" si="0"/>
        <v>0</v>
      </c>
      <c r="F59">
        <v>0</v>
      </c>
      <c r="G59" s="157">
        <f t="shared" si="1"/>
        <v>0</v>
      </c>
      <c r="H59">
        <v>0</v>
      </c>
      <c r="I59">
        <v>0</v>
      </c>
      <c r="J59">
        <v>0</v>
      </c>
      <c r="K59">
        <v>0</v>
      </c>
      <c r="L59" s="157">
        <f t="shared" si="2"/>
        <v>0</v>
      </c>
      <c r="M59">
        <v>0</v>
      </c>
      <c r="N59" s="84" t="s">
        <v>378</v>
      </c>
      <c r="O59">
        <v>0</v>
      </c>
    </row>
    <row r="60" spans="1:15" x14ac:dyDescent="0.3">
      <c r="A60">
        <v>2269</v>
      </c>
      <c r="B60" t="s">
        <v>74</v>
      </c>
      <c r="C60" s="64">
        <v>0</v>
      </c>
      <c r="D60" s="64">
        <v>0</v>
      </c>
      <c r="E60" s="156">
        <f t="shared" si="0"/>
        <v>-12462.58</v>
      </c>
      <c r="F60">
        <v>0</v>
      </c>
      <c r="G60" s="157">
        <f t="shared" si="1"/>
        <v>0</v>
      </c>
      <c r="H60">
        <v>-12462.58</v>
      </c>
      <c r="I60">
        <v>0</v>
      </c>
      <c r="J60">
        <v>12462.58</v>
      </c>
      <c r="K60">
        <v>0</v>
      </c>
      <c r="L60" s="157">
        <f t="shared" si="2"/>
        <v>0</v>
      </c>
      <c r="M60">
        <v>0</v>
      </c>
      <c r="N60" s="84" t="s">
        <v>378</v>
      </c>
      <c r="O60">
        <v>0</v>
      </c>
    </row>
    <row r="61" spans="1:15" x14ac:dyDescent="0.3">
      <c r="A61">
        <v>2270</v>
      </c>
      <c r="B61" t="s">
        <v>75</v>
      </c>
      <c r="C61" s="64">
        <v>-2635.82</v>
      </c>
      <c r="D61" s="64">
        <v>-6500</v>
      </c>
      <c r="E61" s="156">
        <f t="shared" si="0"/>
        <v>0</v>
      </c>
      <c r="F61">
        <v>0</v>
      </c>
      <c r="G61" s="157">
        <f t="shared" si="1"/>
        <v>0</v>
      </c>
      <c r="H61">
        <v>0</v>
      </c>
      <c r="I61">
        <v>0</v>
      </c>
      <c r="J61">
        <v>0</v>
      </c>
      <c r="K61">
        <v>0</v>
      </c>
      <c r="L61" s="157">
        <f t="shared" si="2"/>
        <v>0</v>
      </c>
      <c r="M61">
        <v>0</v>
      </c>
      <c r="N61" s="84" t="s">
        <v>378</v>
      </c>
      <c r="O61">
        <v>0</v>
      </c>
    </row>
    <row r="62" spans="1:15" x14ac:dyDescent="0.3">
      <c r="A62">
        <v>2275</v>
      </c>
      <c r="B62" t="s">
        <v>76</v>
      </c>
      <c r="C62" s="64">
        <v>0</v>
      </c>
      <c r="D62" s="64">
        <v>0</v>
      </c>
      <c r="E62" s="156">
        <f t="shared" ref="E62:E123" si="3">H62+O62</f>
        <v>-2243.8200000000002</v>
      </c>
      <c r="F62">
        <v>0</v>
      </c>
      <c r="G62" s="157">
        <f t="shared" ref="G62:G123" si="4">J62+I62+H62+M62</f>
        <v>0</v>
      </c>
      <c r="H62">
        <v>0</v>
      </c>
      <c r="I62">
        <v>0</v>
      </c>
      <c r="J62">
        <v>0</v>
      </c>
      <c r="K62">
        <v>0</v>
      </c>
      <c r="L62" s="157">
        <f t="shared" ref="L62:L123" si="5">ROUND(G62-K62-M62,2)</f>
        <v>0</v>
      </c>
      <c r="M62">
        <v>0</v>
      </c>
      <c r="N62" s="84" t="s">
        <v>378</v>
      </c>
      <c r="O62">
        <v>-2243.8200000000002</v>
      </c>
    </row>
    <row r="63" spans="1:15" x14ac:dyDescent="0.3">
      <c r="A63">
        <v>2276</v>
      </c>
      <c r="B63" t="s">
        <v>77</v>
      </c>
      <c r="C63" s="64">
        <v>-4509.8100000000004</v>
      </c>
      <c r="D63" s="64">
        <v>0</v>
      </c>
      <c r="E63" s="156">
        <f t="shared" si="3"/>
        <v>0</v>
      </c>
      <c r="F63">
        <v>0</v>
      </c>
      <c r="G63" s="157">
        <f t="shared" si="4"/>
        <v>0</v>
      </c>
      <c r="H63">
        <v>0</v>
      </c>
      <c r="I63">
        <v>0</v>
      </c>
      <c r="J63">
        <v>0</v>
      </c>
      <c r="K63">
        <v>0</v>
      </c>
      <c r="L63" s="157">
        <f t="shared" si="5"/>
        <v>0</v>
      </c>
      <c r="M63">
        <v>0</v>
      </c>
      <c r="N63" s="84" t="s">
        <v>378</v>
      </c>
      <c r="O63">
        <v>0</v>
      </c>
    </row>
    <row r="64" spans="1:15" x14ac:dyDescent="0.3">
      <c r="A64">
        <v>2278</v>
      </c>
      <c r="B64" t="s">
        <v>78</v>
      </c>
      <c r="C64" s="64">
        <v>0</v>
      </c>
      <c r="D64" s="64">
        <v>0</v>
      </c>
      <c r="E64" s="156">
        <f t="shared" si="3"/>
        <v>0</v>
      </c>
      <c r="F64">
        <v>0</v>
      </c>
      <c r="G64" s="157">
        <f t="shared" si="4"/>
        <v>0</v>
      </c>
      <c r="H64">
        <v>0</v>
      </c>
      <c r="I64">
        <v>0</v>
      </c>
      <c r="J64">
        <v>0</v>
      </c>
      <c r="K64">
        <v>0</v>
      </c>
      <c r="L64" s="157">
        <f t="shared" si="5"/>
        <v>0</v>
      </c>
      <c r="M64">
        <v>0</v>
      </c>
      <c r="N64" s="84" t="s">
        <v>378</v>
      </c>
      <c r="O64">
        <v>0</v>
      </c>
    </row>
    <row r="65" spans="1:15" x14ac:dyDescent="0.3">
      <c r="A65">
        <v>2279</v>
      </c>
      <c r="B65" t="s">
        <v>79</v>
      </c>
      <c r="C65" s="64">
        <v>0</v>
      </c>
      <c r="D65" s="64">
        <v>0</v>
      </c>
      <c r="E65" s="156">
        <f t="shared" si="3"/>
        <v>0</v>
      </c>
      <c r="F65">
        <v>0</v>
      </c>
      <c r="G65" s="157">
        <f t="shared" si="4"/>
        <v>0</v>
      </c>
      <c r="H65">
        <v>0</v>
      </c>
      <c r="I65">
        <v>0</v>
      </c>
      <c r="J65">
        <v>0</v>
      </c>
      <c r="K65">
        <v>0</v>
      </c>
      <c r="L65" s="157">
        <f t="shared" si="5"/>
        <v>0</v>
      </c>
      <c r="M65">
        <v>0</v>
      </c>
      <c r="N65" s="84" t="s">
        <v>378</v>
      </c>
      <c r="O65">
        <v>0</v>
      </c>
    </row>
    <row r="66" spans="1:15" x14ac:dyDescent="0.3">
      <c r="A66">
        <v>2280</v>
      </c>
      <c r="B66" t="s">
        <v>80</v>
      </c>
      <c r="C66" s="64">
        <v>1507.18</v>
      </c>
      <c r="D66" s="64">
        <v>-2805</v>
      </c>
      <c r="E66" s="156">
        <f t="shared" si="3"/>
        <v>-2662.84</v>
      </c>
      <c r="F66">
        <v>0</v>
      </c>
      <c r="G66" s="157">
        <f t="shared" si="4"/>
        <v>1331.42</v>
      </c>
      <c r="H66">
        <v>0</v>
      </c>
      <c r="I66">
        <v>0</v>
      </c>
      <c r="J66">
        <v>0</v>
      </c>
      <c r="K66">
        <v>0</v>
      </c>
      <c r="L66" s="157">
        <f t="shared" si="5"/>
        <v>0</v>
      </c>
      <c r="M66">
        <v>1331.42</v>
      </c>
      <c r="N66" s="84" t="s">
        <v>378</v>
      </c>
      <c r="O66">
        <v>-2662.84</v>
      </c>
    </row>
    <row r="67" spans="1:15" x14ac:dyDescent="0.3">
      <c r="A67">
        <v>2282</v>
      </c>
      <c r="B67" t="s">
        <v>81</v>
      </c>
      <c r="C67" s="64">
        <v>-15679.52</v>
      </c>
      <c r="D67" s="64">
        <v>0</v>
      </c>
      <c r="E67" s="156">
        <f t="shared" si="3"/>
        <v>0</v>
      </c>
      <c r="F67">
        <v>0</v>
      </c>
      <c r="G67" s="157">
        <f t="shared" si="4"/>
        <v>0</v>
      </c>
      <c r="H67">
        <v>0</v>
      </c>
      <c r="I67">
        <v>0</v>
      </c>
      <c r="J67">
        <v>0</v>
      </c>
      <c r="K67">
        <v>0</v>
      </c>
      <c r="L67" s="157">
        <f t="shared" si="5"/>
        <v>0</v>
      </c>
      <c r="M67">
        <v>0</v>
      </c>
      <c r="N67" s="84" t="s">
        <v>378</v>
      </c>
      <c r="O67">
        <v>0</v>
      </c>
    </row>
    <row r="68" spans="1:15" x14ac:dyDescent="0.3">
      <c r="A68">
        <v>2285</v>
      </c>
      <c r="B68" t="s">
        <v>82</v>
      </c>
      <c r="C68" s="64">
        <v>-15905.84</v>
      </c>
      <c r="D68" s="64">
        <v>0</v>
      </c>
      <c r="E68" s="156">
        <f t="shared" si="3"/>
        <v>0</v>
      </c>
      <c r="F68">
        <v>0</v>
      </c>
      <c r="G68" s="157">
        <f t="shared" si="4"/>
        <v>0</v>
      </c>
      <c r="H68">
        <v>0</v>
      </c>
      <c r="I68">
        <v>0</v>
      </c>
      <c r="J68">
        <v>0</v>
      </c>
      <c r="K68">
        <v>0</v>
      </c>
      <c r="L68" s="157">
        <f t="shared" si="5"/>
        <v>0</v>
      </c>
      <c r="M68">
        <v>0</v>
      </c>
      <c r="N68" s="84" t="s">
        <v>378</v>
      </c>
      <c r="O68">
        <v>0</v>
      </c>
    </row>
    <row r="69" spans="1:15" x14ac:dyDescent="0.3">
      <c r="A69">
        <v>2289</v>
      </c>
      <c r="B69" t="s">
        <v>83</v>
      </c>
      <c r="C69" s="64">
        <v>-14367.56</v>
      </c>
      <c r="D69" s="64">
        <v>0</v>
      </c>
      <c r="E69" s="156">
        <f t="shared" si="3"/>
        <v>0</v>
      </c>
      <c r="F69">
        <v>0</v>
      </c>
      <c r="G69" s="157">
        <f t="shared" si="4"/>
        <v>0</v>
      </c>
      <c r="H69">
        <v>0</v>
      </c>
      <c r="I69">
        <v>0</v>
      </c>
      <c r="J69">
        <v>0</v>
      </c>
      <c r="K69">
        <v>0</v>
      </c>
      <c r="L69" s="157">
        <f t="shared" si="5"/>
        <v>0</v>
      </c>
      <c r="M69">
        <v>0</v>
      </c>
      <c r="N69" s="84" t="s">
        <v>378</v>
      </c>
      <c r="O69">
        <v>0</v>
      </c>
    </row>
    <row r="70" spans="1:15" x14ac:dyDescent="0.3">
      <c r="A70">
        <v>2298</v>
      </c>
      <c r="B70" t="s">
        <v>84</v>
      </c>
      <c r="C70" s="64">
        <v>-17622.57</v>
      </c>
      <c r="D70" s="64">
        <v>0</v>
      </c>
      <c r="E70" s="156">
        <f t="shared" si="3"/>
        <v>0</v>
      </c>
      <c r="F70">
        <v>0</v>
      </c>
      <c r="G70" s="157">
        <f t="shared" si="4"/>
        <v>0</v>
      </c>
      <c r="H70">
        <v>0</v>
      </c>
      <c r="I70">
        <v>0</v>
      </c>
      <c r="J70">
        <v>0</v>
      </c>
      <c r="K70">
        <v>0</v>
      </c>
      <c r="L70" s="157">
        <f t="shared" si="5"/>
        <v>0</v>
      </c>
      <c r="M70">
        <v>0</v>
      </c>
      <c r="N70" s="84" t="s">
        <v>378</v>
      </c>
      <c r="O70">
        <v>0</v>
      </c>
    </row>
    <row r="71" spans="1:15" x14ac:dyDescent="0.3">
      <c r="A71">
        <v>2300</v>
      </c>
      <c r="B71" t="s">
        <v>85</v>
      </c>
      <c r="C71" s="64">
        <v>-4091.59</v>
      </c>
      <c r="D71" s="64">
        <v>0</v>
      </c>
      <c r="E71" s="156">
        <f t="shared" si="3"/>
        <v>0</v>
      </c>
      <c r="F71">
        <v>0</v>
      </c>
      <c r="G71" s="157">
        <f t="shared" si="4"/>
        <v>0</v>
      </c>
      <c r="H71">
        <v>0</v>
      </c>
      <c r="I71">
        <v>0</v>
      </c>
      <c r="J71">
        <v>0</v>
      </c>
      <c r="K71">
        <v>0</v>
      </c>
      <c r="L71" s="157">
        <f t="shared" si="5"/>
        <v>0</v>
      </c>
      <c r="M71">
        <v>0</v>
      </c>
      <c r="N71" s="84" t="s">
        <v>378</v>
      </c>
      <c r="O71">
        <v>0</v>
      </c>
    </row>
    <row r="72" spans="1:15" x14ac:dyDescent="0.3">
      <c r="A72">
        <v>2312</v>
      </c>
      <c r="B72" t="s">
        <v>86</v>
      </c>
      <c r="C72" s="64">
        <v>-27712.26</v>
      </c>
      <c r="D72" s="64">
        <v>0</v>
      </c>
      <c r="E72" s="156">
        <f t="shared" si="3"/>
        <v>0</v>
      </c>
      <c r="F72">
        <v>0</v>
      </c>
      <c r="G72" s="157">
        <f t="shared" si="4"/>
        <v>0</v>
      </c>
      <c r="H72">
        <v>0</v>
      </c>
      <c r="I72">
        <v>0</v>
      </c>
      <c r="J72">
        <v>0</v>
      </c>
      <c r="K72">
        <v>0</v>
      </c>
      <c r="L72" s="157">
        <f t="shared" si="5"/>
        <v>0</v>
      </c>
      <c r="M72">
        <v>0</v>
      </c>
      <c r="N72" s="84" t="s">
        <v>378</v>
      </c>
      <c r="O72">
        <v>0</v>
      </c>
    </row>
    <row r="73" spans="1:15" x14ac:dyDescent="0.3">
      <c r="A73">
        <v>2318</v>
      </c>
      <c r="B73" t="s">
        <v>87</v>
      </c>
      <c r="C73" s="64">
        <v>-19131</v>
      </c>
      <c r="D73" s="64">
        <v>0</v>
      </c>
      <c r="E73" s="156">
        <f t="shared" si="3"/>
        <v>0</v>
      </c>
      <c r="F73">
        <v>0</v>
      </c>
      <c r="G73" s="157">
        <f t="shared" si="4"/>
        <v>0</v>
      </c>
      <c r="H73">
        <v>0</v>
      </c>
      <c r="I73">
        <v>0</v>
      </c>
      <c r="J73">
        <v>0</v>
      </c>
      <c r="K73">
        <v>0</v>
      </c>
      <c r="L73" s="157">
        <f t="shared" si="5"/>
        <v>0</v>
      </c>
      <c r="M73">
        <v>0</v>
      </c>
      <c r="N73" s="84" t="s">
        <v>378</v>
      </c>
      <c r="O73">
        <v>0</v>
      </c>
    </row>
    <row r="74" spans="1:15" x14ac:dyDescent="0.3">
      <c r="A74">
        <v>2320</v>
      </c>
      <c r="B74" t="s">
        <v>88</v>
      </c>
      <c r="C74" s="64">
        <v>-4224</v>
      </c>
      <c r="D74" s="64">
        <v>0</v>
      </c>
      <c r="E74" s="156">
        <f t="shared" si="3"/>
        <v>0</v>
      </c>
      <c r="F74">
        <v>0</v>
      </c>
      <c r="G74" s="157">
        <f t="shared" si="4"/>
        <v>0</v>
      </c>
      <c r="H74">
        <v>0</v>
      </c>
      <c r="I74">
        <v>0</v>
      </c>
      <c r="J74">
        <v>0</v>
      </c>
      <c r="K74">
        <v>0</v>
      </c>
      <c r="L74" s="157">
        <f t="shared" si="5"/>
        <v>0</v>
      </c>
      <c r="M74">
        <v>0</v>
      </c>
      <c r="N74" s="84" t="s">
        <v>378</v>
      </c>
      <c r="O74">
        <v>0</v>
      </c>
    </row>
    <row r="75" spans="1:15" x14ac:dyDescent="0.3">
      <c r="A75">
        <v>2321</v>
      </c>
      <c r="B75" t="s">
        <v>89</v>
      </c>
      <c r="C75" s="64">
        <v>0</v>
      </c>
      <c r="D75" s="64">
        <v>0</v>
      </c>
      <c r="E75" s="156">
        <f t="shared" si="3"/>
        <v>0</v>
      </c>
      <c r="F75">
        <v>0</v>
      </c>
      <c r="G75" s="157">
        <f t="shared" si="4"/>
        <v>0</v>
      </c>
      <c r="H75">
        <v>0</v>
      </c>
      <c r="I75">
        <v>0</v>
      </c>
      <c r="J75">
        <v>0</v>
      </c>
      <c r="K75">
        <v>0</v>
      </c>
      <c r="L75" s="157">
        <f t="shared" si="5"/>
        <v>0</v>
      </c>
      <c r="M75">
        <v>0</v>
      </c>
      <c r="N75" s="84" t="s">
        <v>378</v>
      </c>
      <c r="O75">
        <v>0</v>
      </c>
    </row>
    <row r="76" spans="1:15" x14ac:dyDescent="0.3">
      <c r="A76">
        <v>2322</v>
      </c>
      <c r="B76" t="s">
        <v>90</v>
      </c>
      <c r="C76" s="64">
        <v>-10848.82</v>
      </c>
      <c r="D76" s="64">
        <v>0</v>
      </c>
      <c r="E76" s="156">
        <f t="shared" si="3"/>
        <v>0</v>
      </c>
      <c r="F76">
        <v>0</v>
      </c>
      <c r="G76" s="157">
        <f t="shared" si="4"/>
        <v>0</v>
      </c>
      <c r="H76">
        <v>0</v>
      </c>
      <c r="I76">
        <v>0</v>
      </c>
      <c r="J76">
        <v>0</v>
      </c>
      <c r="K76">
        <v>0</v>
      </c>
      <c r="L76" s="157">
        <f t="shared" si="5"/>
        <v>0</v>
      </c>
      <c r="M76">
        <v>0</v>
      </c>
      <c r="N76" s="84" t="s">
        <v>378</v>
      </c>
      <c r="O76">
        <v>0</v>
      </c>
    </row>
    <row r="77" spans="1:15" x14ac:dyDescent="0.3">
      <c r="A77">
        <v>2326</v>
      </c>
      <c r="B77" t="s">
        <v>91</v>
      </c>
      <c r="C77" s="64">
        <v>-6567.16</v>
      </c>
      <c r="D77" s="64">
        <v>0</v>
      </c>
      <c r="E77" s="156">
        <f t="shared" si="3"/>
        <v>0</v>
      </c>
      <c r="F77">
        <v>0</v>
      </c>
      <c r="G77" s="157">
        <f t="shared" si="4"/>
        <v>0</v>
      </c>
      <c r="H77">
        <v>0</v>
      </c>
      <c r="I77">
        <v>0</v>
      </c>
      <c r="J77">
        <v>0</v>
      </c>
      <c r="K77">
        <v>0</v>
      </c>
      <c r="L77" s="157">
        <f t="shared" si="5"/>
        <v>0</v>
      </c>
      <c r="M77">
        <v>0</v>
      </c>
      <c r="N77" s="84" t="s">
        <v>378</v>
      </c>
      <c r="O77">
        <v>0</v>
      </c>
    </row>
    <row r="78" spans="1:15" x14ac:dyDescent="0.3">
      <c r="A78">
        <v>2328</v>
      </c>
      <c r="B78" t="s">
        <v>188</v>
      </c>
      <c r="C78" s="64">
        <v>-1813.98</v>
      </c>
      <c r="D78" s="64">
        <v>0</v>
      </c>
      <c r="E78" s="156">
        <f t="shared" si="3"/>
        <v>0</v>
      </c>
      <c r="F78">
        <v>0</v>
      </c>
      <c r="G78" s="157">
        <f t="shared" si="4"/>
        <v>0</v>
      </c>
      <c r="H78">
        <v>0</v>
      </c>
      <c r="I78">
        <v>0</v>
      </c>
      <c r="J78">
        <v>0</v>
      </c>
      <c r="K78">
        <v>0</v>
      </c>
      <c r="L78" s="157">
        <f t="shared" si="5"/>
        <v>0</v>
      </c>
      <c r="M78">
        <v>0</v>
      </c>
      <c r="N78" s="84" t="s">
        <v>378</v>
      </c>
      <c r="O78">
        <v>0</v>
      </c>
    </row>
    <row r="79" spans="1:15" x14ac:dyDescent="0.3">
      <c r="A79">
        <v>2329</v>
      </c>
      <c r="B79" t="s">
        <v>189</v>
      </c>
      <c r="C79" s="64">
        <v>-1326.66</v>
      </c>
      <c r="D79" s="64">
        <v>0</v>
      </c>
      <c r="E79" s="156">
        <f t="shared" si="3"/>
        <v>0</v>
      </c>
      <c r="F79">
        <v>0</v>
      </c>
      <c r="G79" s="157">
        <f t="shared" si="4"/>
        <v>0</v>
      </c>
      <c r="H79">
        <v>0</v>
      </c>
      <c r="I79">
        <v>0</v>
      </c>
      <c r="J79">
        <v>0</v>
      </c>
      <c r="K79">
        <v>0</v>
      </c>
      <c r="L79" s="157">
        <f t="shared" si="5"/>
        <v>0</v>
      </c>
      <c r="M79">
        <v>0</v>
      </c>
      <c r="N79" s="84" t="s">
        <v>378</v>
      </c>
      <c r="O79">
        <v>0</v>
      </c>
    </row>
    <row r="80" spans="1:15" x14ac:dyDescent="0.3">
      <c r="A80">
        <v>2337</v>
      </c>
      <c r="B80" t="s">
        <v>190</v>
      </c>
      <c r="C80" s="64">
        <v>-4598.74</v>
      </c>
      <c r="D80" s="64">
        <v>0</v>
      </c>
      <c r="E80" s="156">
        <f t="shared" si="3"/>
        <v>0</v>
      </c>
      <c r="F80">
        <v>0</v>
      </c>
      <c r="G80" s="157">
        <f t="shared" si="4"/>
        <v>0</v>
      </c>
      <c r="H80">
        <v>0</v>
      </c>
      <c r="I80">
        <v>0</v>
      </c>
      <c r="J80">
        <v>0</v>
      </c>
      <c r="K80">
        <v>0</v>
      </c>
      <c r="L80" s="157">
        <f t="shared" si="5"/>
        <v>0</v>
      </c>
      <c r="M80">
        <v>0</v>
      </c>
      <c r="N80" s="84" t="s">
        <v>378</v>
      </c>
      <c r="O80">
        <v>0</v>
      </c>
    </row>
    <row r="81" spans="1:15" x14ac:dyDescent="0.3">
      <c r="A81">
        <v>2340</v>
      </c>
      <c r="B81" t="s">
        <v>92</v>
      </c>
      <c r="C81" s="64">
        <v>-29847.33</v>
      </c>
      <c r="D81" s="64">
        <v>0</v>
      </c>
      <c r="E81" s="156">
        <f t="shared" si="3"/>
        <v>0</v>
      </c>
      <c r="F81">
        <v>-6991.56</v>
      </c>
      <c r="G81" s="157">
        <f t="shared" si="4"/>
        <v>0</v>
      </c>
      <c r="H81">
        <v>0</v>
      </c>
      <c r="I81">
        <v>0</v>
      </c>
      <c r="J81">
        <v>0</v>
      </c>
      <c r="K81">
        <v>0</v>
      </c>
      <c r="L81" s="157">
        <f t="shared" si="5"/>
        <v>0</v>
      </c>
      <c r="M81">
        <v>0</v>
      </c>
      <c r="N81" s="84" t="s">
        <v>378</v>
      </c>
      <c r="O81">
        <v>0</v>
      </c>
    </row>
    <row r="82" spans="1:15" x14ac:dyDescent="0.3">
      <c r="A82">
        <v>2345</v>
      </c>
      <c r="B82" t="s">
        <v>93</v>
      </c>
      <c r="C82" s="64">
        <v>-12986.6</v>
      </c>
      <c r="D82" s="64">
        <v>0</v>
      </c>
      <c r="E82" s="156">
        <f t="shared" si="3"/>
        <v>0</v>
      </c>
      <c r="F82">
        <v>0</v>
      </c>
      <c r="G82" s="157">
        <f t="shared" si="4"/>
        <v>0</v>
      </c>
      <c r="H82">
        <v>0</v>
      </c>
      <c r="I82">
        <v>0</v>
      </c>
      <c r="J82">
        <v>0</v>
      </c>
      <c r="K82">
        <v>0</v>
      </c>
      <c r="L82" s="157">
        <f t="shared" si="5"/>
        <v>0</v>
      </c>
      <c r="M82">
        <v>0</v>
      </c>
      <c r="N82" s="84" t="s">
        <v>378</v>
      </c>
      <c r="O82">
        <v>0</v>
      </c>
    </row>
    <row r="83" spans="1:15" x14ac:dyDescent="0.3">
      <c r="A83">
        <v>2431</v>
      </c>
      <c r="B83" t="s">
        <v>94</v>
      </c>
      <c r="C83" s="64">
        <v>-2028.33</v>
      </c>
      <c r="D83" s="64">
        <v>0</v>
      </c>
      <c r="E83" s="156">
        <f t="shared" si="3"/>
        <v>0</v>
      </c>
      <c r="F83">
        <v>0</v>
      </c>
      <c r="G83" s="157">
        <f t="shared" si="4"/>
        <v>0</v>
      </c>
      <c r="H83">
        <v>0</v>
      </c>
      <c r="I83">
        <v>0</v>
      </c>
      <c r="J83">
        <v>0</v>
      </c>
      <c r="K83">
        <v>0</v>
      </c>
      <c r="L83" s="157">
        <f t="shared" si="5"/>
        <v>0</v>
      </c>
      <c r="M83">
        <v>0</v>
      </c>
      <c r="N83" s="84" t="s">
        <v>378</v>
      </c>
      <c r="O83">
        <v>0</v>
      </c>
    </row>
    <row r="84" spans="1:15" x14ac:dyDescent="0.3">
      <c r="A84">
        <v>2434</v>
      </c>
      <c r="B84" t="s">
        <v>95</v>
      </c>
      <c r="C84" s="64">
        <v>-4433.66</v>
      </c>
      <c r="D84" s="64">
        <v>0</v>
      </c>
      <c r="E84" s="156">
        <f t="shared" si="3"/>
        <v>0</v>
      </c>
      <c r="F84">
        <v>0</v>
      </c>
      <c r="G84" s="157">
        <f t="shared" si="4"/>
        <v>0</v>
      </c>
      <c r="H84">
        <v>0</v>
      </c>
      <c r="I84">
        <v>0</v>
      </c>
      <c r="J84">
        <v>0</v>
      </c>
      <c r="K84">
        <v>0</v>
      </c>
      <c r="L84" s="157">
        <f t="shared" si="5"/>
        <v>0</v>
      </c>
      <c r="M84">
        <v>0</v>
      </c>
      <c r="N84" s="84" t="s">
        <v>378</v>
      </c>
      <c r="O84">
        <v>0</v>
      </c>
    </row>
    <row r="85" spans="1:15" x14ac:dyDescent="0.3">
      <c r="A85">
        <v>2454</v>
      </c>
      <c r="B85" t="s">
        <v>96</v>
      </c>
      <c r="C85" s="64">
        <v>-17308.68</v>
      </c>
      <c r="D85" s="64">
        <v>0</v>
      </c>
      <c r="E85" s="156">
        <f t="shared" si="3"/>
        <v>0</v>
      </c>
      <c r="F85">
        <v>0</v>
      </c>
      <c r="G85" s="157">
        <f t="shared" si="4"/>
        <v>0</v>
      </c>
      <c r="H85">
        <v>0</v>
      </c>
      <c r="I85">
        <v>0</v>
      </c>
      <c r="J85">
        <v>0</v>
      </c>
      <c r="K85">
        <v>0</v>
      </c>
      <c r="L85" s="157">
        <f t="shared" si="5"/>
        <v>0</v>
      </c>
      <c r="M85">
        <v>0</v>
      </c>
      <c r="N85" s="84" t="s">
        <v>378</v>
      </c>
      <c r="O85">
        <v>0</v>
      </c>
    </row>
    <row r="86" spans="1:15" x14ac:dyDescent="0.3">
      <c r="A86">
        <v>2459</v>
      </c>
      <c r="B86" t="s">
        <v>97</v>
      </c>
      <c r="C86" s="64">
        <v>0</v>
      </c>
      <c r="D86" s="64">
        <v>0</v>
      </c>
      <c r="E86" s="156">
        <f t="shared" si="3"/>
        <v>0</v>
      </c>
      <c r="F86">
        <v>0</v>
      </c>
      <c r="G86" s="157">
        <f t="shared" si="4"/>
        <v>0</v>
      </c>
      <c r="H86">
        <v>0</v>
      </c>
      <c r="I86">
        <v>0</v>
      </c>
      <c r="J86">
        <v>0</v>
      </c>
      <c r="K86">
        <v>0</v>
      </c>
      <c r="L86" s="157">
        <f t="shared" si="5"/>
        <v>0</v>
      </c>
      <c r="M86">
        <v>0</v>
      </c>
      <c r="N86" s="84" t="s">
        <v>378</v>
      </c>
      <c r="O86">
        <v>0</v>
      </c>
    </row>
    <row r="87" spans="1:15" x14ac:dyDescent="0.3">
      <c r="A87">
        <v>2465</v>
      </c>
      <c r="B87" t="s">
        <v>98</v>
      </c>
      <c r="C87" s="64">
        <v>-22866.53</v>
      </c>
      <c r="D87" s="64">
        <v>0</v>
      </c>
      <c r="E87" s="156">
        <f t="shared" si="3"/>
        <v>-4498</v>
      </c>
      <c r="F87">
        <v>0</v>
      </c>
      <c r="G87" s="157">
        <f t="shared" si="4"/>
        <v>0</v>
      </c>
      <c r="H87">
        <v>0</v>
      </c>
      <c r="I87">
        <v>0</v>
      </c>
      <c r="J87">
        <v>0</v>
      </c>
      <c r="K87">
        <v>0</v>
      </c>
      <c r="L87" s="157">
        <f t="shared" si="5"/>
        <v>0</v>
      </c>
      <c r="M87">
        <v>0</v>
      </c>
      <c r="N87" s="84" t="s">
        <v>378</v>
      </c>
      <c r="O87">
        <v>-4498</v>
      </c>
    </row>
    <row r="88" spans="1:15" x14ac:dyDescent="0.3">
      <c r="A88">
        <v>2471</v>
      </c>
      <c r="B88" t="s">
        <v>99</v>
      </c>
      <c r="C88" s="64">
        <v>-36343.32</v>
      </c>
      <c r="D88" s="64">
        <v>0</v>
      </c>
      <c r="E88" s="156">
        <f t="shared" si="3"/>
        <v>0</v>
      </c>
      <c r="F88">
        <v>0</v>
      </c>
      <c r="G88" s="157">
        <f t="shared" si="4"/>
        <v>0</v>
      </c>
      <c r="H88">
        <v>0</v>
      </c>
      <c r="I88">
        <v>0</v>
      </c>
      <c r="J88">
        <v>0</v>
      </c>
      <c r="K88">
        <v>0</v>
      </c>
      <c r="L88" s="157">
        <f t="shared" si="5"/>
        <v>0</v>
      </c>
      <c r="M88">
        <v>0</v>
      </c>
      <c r="N88" s="84" t="s">
        <v>378</v>
      </c>
      <c r="O88">
        <v>0</v>
      </c>
    </row>
    <row r="89" spans="1:15" x14ac:dyDescent="0.3">
      <c r="A89">
        <v>2474</v>
      </c>
      <c r="B89" t="s">
        <v>191</v>
      </c>
      <c r="C89" s="64">
        <v>-19329.82</v>
      </c>
      <c r="D89" s="64">
        <v>0</v>
      </c>
      <c r="E89" s="156">
        <f t="shared" si="3"/>
        <v>0</v>
      </c>
      <c r="F89">
        <v>0</v>
      </c>
      <c r="G89" s="157">
        <f t="shared" si="4"/>
        <v>0</v>
      </c>
      <c r="H89">
        <v>0</v>
      </c>
      <c r="I89">
        <v>0</v>
      </c>
      <c r="J89">
        <v>0</v>
      </c>
      <c r="K89">
        <v>0</v>
      </c>
      <c r="L89" s="157">
        <f t="shared" si="5"/>
        <v>0</v>
      </c>
      <c r="M89">
        <v>0</v>
      </c>
      <c r="N89" s="84" t="s">
        <v>378</v>
      </c>
      <c r="O89">
        <v>0</v>
      </c>
    </row>
    <row r="90" spans="1:15" x14ac:dyDescent="0.3">
      <c r="A90">
        <v>2482</v>
      </c>
      <c r="B90" t="s">
        <v>100</v>
      </c>
      <c r="C90" s="64">
        <v>-16174.16</v>
      </c>
      <c r="D90" s="64">
        <v>0</v>
      </c>
      <c r="E90" s="156">
        <f t="shared" si="3"/>
        <v>0</v>
      </c>
      <c r="F90">
        <v>0</v>
      </c>
      <c r="G90" s="157">
        <f t="shared" si="4"/>
        <v>0</v>
      </c>
      <c r="H90">
        <v>0</v>
      </c>
      <c r="I90">
        <v>0</v>
      </c>
      <c r="J90">
        <v>0</v>
      </c>
      <c r="K90">
        <v>0</v>
      </c>
      <c r="L90" s="157">
        <f t="shared" si="5"/>
        <v>0</v>
      </c>
      <c r="M90">
        <v>0</v>
      </c>
      <c r="N90" s="84" t="s">
        <v>378</v>
      </c>
      <c r="O90">
        <v>0</v>
      </c>
    </row>
    <row r="91" spans="1:15" x14ac:dyDescent="0.3">
      <c r="A91">
        <v>2490</v>
      </c>
      <c r="B91" t="s">
        <v>101</v>
      </c>
      <c r="C91" s="64">
        <v>-7106.9</v>
      </c>
      <c r="D91" s="64">
        <v>0</v>
      </c>
      <c r="E91" s="156">
        <f t="shared" si="3"/>
        <v>-3091.37</v>
      </c>
      <c r="F91">
        <v>0</v>
      </c>
      <c r="G91" s="157">
        <f t="shared" si="4"/>
        <v>0</v>
      </c>
      <c r="H91">
        <v>0</v>
      </c>
      <c r="I91">
        <v>0</v>
      </c>
      <c r="J91">
        <v>0</v>
      </c>
      <c r="K91">
        <v>0</v>
      </c>
      <c r="L91" s="157">
        <f t="shared" si="5"/>
        <v>0</v>
      </c>
      <c r="M91">
        <v>0</v>
      </c>
      <c r="N91" s="84" t="s">
        <v>378</v>
      </c>
      <c r="O91">
        <v>-3091.37</v>
      </c>
    </row>
    <row r="92" spans="1:15" x14ac:dyDescent="0.3">
      <c r="A92">
        <v>2509</v>
      </c>
      <c r="B92" t="s">
        <v>102</v>
      </c>
      <c r="C92" s="64">
        <v>-11133.4</v>
      </c>
      <c r="D92" s="64">
        <v>0</v>
      </c>
      <c r="E92" s="156">
        <f t="shared" si="3"/>
        <v>0</v>
      </c>
      <c r="F92">
        <v>0</v>
      </c>
      <c r="G92" s="157">
        <f t="shared" si="4"/>
        <v>0</v>
      </c>
      <c r="H92">
        <v>0</v>
      </c>
      <c r="I92">
        <v>0</v>
      </c>
      <c r="J92">
        <v>0</v>
      </c>
      <c r="K92">
        <v>0</v>
      </c>
      <c r="L92" s="157">
        <f t="shared" si="5"/>
        <v>0</v>
      </c>
      <c r="M92">
        <v>0</v>
      </c>
      <c r="N92" s="84" t="s">
        <v>378</v>
      </c>
      <c r="O92">
        <v>0</v>
      </c>
    </row>
    <row r="93" spans="1:15" x14ac:dyDescent="0.3">
      <c r="A93">
        <v>2510</v>
      </c>
      <c r="B93" t="s">
        <v>103</v>
      </c>
      <c r="C93" s="64">
        <v>-18309.88</v>
      </c>
      <c r="D93" s="64">
        <v>0</v>
      </c>
      <c r="E93" s="156">
        <f t="shared" si="3"/>
        <v>0</v>
      </c>
      <c r="F93">
        <v>0</v>
      </c>
      <c r="G93" s="157">
        <f t="shared" si="4"/>
        <v>0</v>
      </c>
      <c r="H93">
        <v>0</v>
      </c>
      <c r="I93">
        <v>0</v>
      </c>
      <c r="J93">
        <v>0</v>
      </c>
      <c r="K93">
        <v>0</v>
      </c>
      <c r="L93" s="157">
        <f t="shared" si="5"/>
        <v>0</v>
      </c>
      <c r="M93">
        <v>0</v>
      </c>
      <c r="N93" s="84" t="s">
        <v>378</v>
      </c>
      <c r="O93">
        <v>0</v>
      </c>
    </row>
    <row r="94" spans="1:15" x14ac:dyDescent="0.3">
      <c r="A94">
        <v>2514</v>
      </c>
      <c r="B94" t="s">
        <v>104</v>
      </c>
      <c r="C94" s="64">
        <v>0</v>
      </c>
      <c r="D94" s="64">
        <v>0</v>
      </c>
      <c r="E94" s="156">
        <f t="shared" si="3"/>
        <v>0</v>
      </c>
      <c r="F94">
        <v>0</v>
      </c>
      <c r="G94" s="157">
        <f t="shared" si="4"/>
        <v>0</v>
      </c>
      <c r="H94">
        <v>0</v>
      </c>
      <c r="I94">
        <v>0</v>
      </c>
      <c r="J94">
        <v>0</v>
      </c>
      <c r="K94">
        <v>0</v>
      </c>
      <c r="L94" s="157">
        <f t="shared" si="5"/>
        <v>0</v>
      </c>
      <c r="M94">
        <v>0</v>
      </c>
      <c r="N94" s="84" t="s">
        <v>378</v>
      </c>
      <c r="O94">
        <v>0</v>
      </c>
    </row>
    <row r="95" spans="1:15" x14ac:dyDescent="0.3">
      <c r="A95">
        <v>2519</v>
      </c>
      <c r="B95" t="s">
        <v>105</v>
      </c>
      <c r="C95" s="64">
        <v>-17134.12</v>
      </c>
      <c r="D95" s="64">
        <v>0</v>
      </c>
      <c r="E95" s="156">
        <f t="shared" si="3"/>
        <v>0</v>
      </c>
      <c r="F95">
        <v>0</v>
      </c>
      <c r="G95" s="157">
        <f t="shared" si="4"/>
        <v>0</v>
      </c>
      <c r="H95">
        <v>0</v>
      </c>
      <c r="I95">
        <v>0</v>
      </c>
      <c r="J95">
        <v>0</v>
      </c>
      <c r="K95">
        <v>0</v>
      </c>
      <c r="L95" s="157">
        <f t="shared" si="5"/>
        <v>0</v>
      </c>
      <c r="M95">
        <v>0</v>
      </c>
      <c r="N95" s="84" t="s">
        <v>378</v>
      </c>
      <c r="O95">
        <v>0</v>
      </c>
    </row>
    <row r="96" spans="1:15" x14ac:dyDescent="0.3">
      <c r="A96">
        <v>2520</v>
      </c>
      <c r="B96" t="s">
        <v>106</v>
      </c>
      <c r="C96" s="64">
        <v>-18794.28</v>
      </c>
      <c r="D96" s="64">
        <v>0</v>
      </c>
      <c r="E96" s="156">
        <f t="shared" si="3"/>
        <v>0</v>
      </c>
      <c r="F96">
        <v>0</v>
      </c>
      <c r="G96" s="157">
        <f t="shared" si="4"/>
        <v>0</v>
      </c>
      <c r="H96">
        <v>0</v>
      </c>
      <c r="I96">
        <v>0</v>
      </c>
      <c r="J96">
        <v>0</v>
      </c>
      <c r="K96">
        <v>0</v>
      </c>
      <c r="L96" s="157">
        <f t="shared" si="5"/>
        <v>0</v>
      </c>
      <c r="M96">
        <v>0</v>
      </c>
      <c r="N96" s="84" t="s">
        <v>378</v>
      </c>
      <c r="O96">
        <v>0</v>
      </c>
    </row>
    <row r="97" spans="1:15" x14ac:dyDescent="0.3">
      <c r="A97">
        <v>2524</v>
      </c>
      <c r="B97" t="s">
        <v>107</v>
      </c>
      <c r="C97" s="64">
        <v>0</v>
      </c>
      <c r="D97" s="64">
        <v>0</v>
      </c>
      <c r="E97" s="156">
        <f t="shared" si="3"/>
        <v>0</v>
      </c>
      <c r="F97">
        <v>0</v>
      </c>
      <c r="G97" s="157">
        <f t="shared" si="4"/>
        <v>0</v>
      </c>
      <c r="H97">
        <v>0</v>
      </c>
      <c r="I97">
        <v>0</v>
      </c>
      <c r="J97">
        <v>0</v>
      </c>
      <c r="K97">
        <v>0</v>
      </c>
      <c r="L97" s="157">
        <f t="shared" si="5"/>
        <v>0</v>
      </c>
      <c r="M97">
        <v>0</v>
      </c>
      <c r="N97" s="84" t="s">
        <v>378</v>
      </c>
      <c r="O97">
        <v>0</v>
      </c>
    </row>
    <row r="98" spans="1:15" x14ac:dyDescent="0.3">
      <c r="A98">
        <v>2525</v>
      </c>
      <c r="B98" t="s">
        <v>108</v>
      </c>
      <c r="C98" s="64">
        <v>-26322.2</v>
      </c>
      <c r="D98" s="64">
        <v>0</v>
      </c>
      <c r="E98" s="156">
        <f t="shared" si="3"/>
        <v>0</v>
      </c>
      <c r="F98">
        <v>0</v>
      </c>
      <c r="G98" s="157">
        <f t="shared" si="4"/>
        <v>0</v>
      </c>
      <c r="H98">
        <v>0</v>
      </c>
      <c r="I98">
        <v>0</v>
      </c>
      <c r="J98">
        <v>0</v>
      </c>
      <c r="K98">
        <v>0</v>
      </c>
      <c r="L98" s="157">
        <f t="shared" si="5"/>
        <v>0</v>
      </c>
      <c r="M98">
        <v>0</v>
      </c>
      <c r="N98" s="84" t="s">
        <v>378</v>
      </c>
      <c r="O98">
        <v>0</v>
      </c>
    </row>
    <row r="99" spans="1:15" x14ac:dyDescent="0.3">
      <c r="A99">
        <v>2530</v>
      </c>
      <c r="B99" t="s">
        <v>109</v>
      </c>
      <c r="C99" s="64">
        <v>-23505.98</v>
      </c>
      <c r="D99" s="64">
        <v>-970.5</v>
      </c>
      <c r="E99" s="156">
        <f t="shared" si="3"/>
        <v>0</v>
      </c>
      <c r="F99">
        <v>0</v>
      </c>
      <c r="G99" s="157">
        <f t="shared" si="4"/>
        <v>0</v>
      </c>
      <c r="H99">
        <v>0</v>
      </c>
      <c r="I99">
        <v>0</v>
      </c>
      <c r="J99">
        <v>0</v>
      </c>
      <c r="K99">
        <v>0</v>
      </c>
      <c r="L99" s="157">
        <f t="shared" si="5"/>
        <v>0</v>
      </c>
      <c r="M99">
        <v>0</v>
      </c>
      <c r="N99" s="84" t="s">
        <v>378</v>
      </c>
      <c r="O99">
        <v>0</v>
      </c>
    </row>
    <row r="100" spans="1:15" x14ac:dyDescent="0.3">
      <c r="A100">
        <v>2532</v>
      </c>
      <c r="B100" t="s">
        <v>192</v>
      </c>
      <c r="C100" s="64">
        <v>-9038.2199999999993</v>
      </c>
      <c r="D100" s="64">
        <v>0</v>
      </c>
      <c r="E100" s="156">
        <f t="shared" si="3"/>
        <v>0</v>
      </c>
      <c r="F100">
        <v>0</v>
      </c>
      <c r="G100" s="157">
        <f t="shared" si="4"/>
        <v>0</v>
      </c>
      <c r="H100">
        <v>0</v>
      </c>
      <c r="I100">
        <v>0</v>
      </c>
      <c r="J100">
        <v>0</v>
      </c>
      <c r="K100">
        <v>0</v>
      </c>
      <c r="L100" s="157">
        <f t="shared" si="5"/>
        <v>0</v>
      </c>
      <c r="M100">
        <v>0</v>
      </c>
      <c r="N100" s="84" t="s">
        <v>378</v>
      </c>
      <c r="O100">
        <v>0</v>
      </c>
    </row>
    <row r="101" spans="1:15" x14ac:dyDescent="0.3">
      <c r="A101">
        <v>2539</v>
      </c>
      <c r="B101" t="s">
        <v>110</v>
      </c>
      <c r="C101" s="64">
        <v>-1528.56</v>
      </c>
      <c r="D101" s="64">
        <v>0</v>
      </c>
      <c r="E101" s="156">
        <f t="shared" si="3"/>
        <v>-1983.5</v>
      </c>
      <c r="F101">
        <v>0</v>
      </c>
      <c r="G101" s="157">
        <f t="shared" si="4"/>
        <v>991.75</v>
      </c>
      <c r="H101">
        <v>0</v>
      </c>
      <c r="I101">
        <v>0</v>
      </c>
      <c r="J101">
        <v>0</v>
      </c>
      <c r="K101">
        <v>0</v>
      </c>
      <c r="L101" s="157">
        <f t="shared" si="5"/>
        <v>0</v>
      </c>
      <c r="M101">
        <v>991.75</v>
      </c>
      <c r="N101" s="84" t="s">
        <v>378</v>
      </c>
      <c r="O101">
        <v>-1983.5</v>
      </c>
    </row>
    <row r="102" spans="1:15" x14ac:dyDescent="0.3">
      <c r="A102">
        <v>2545</v>
      </c>
      <c r="B102" t="s">
        <v>111</v>
      </c>
      <c r="C102" s="64">
        <v>-33097.4</v>
      </c>
      <c r="D102" s="64">
        <v>0</v>
      </c>
      <c r="E102" s="156">
        <f t="shared" si="3"/>
        <v>0</v>
      </c>
      <c r="F102">
        <v>0</v>
      </c>
      <c r="G102" s="157">
        <f t="shared" si="4"/>
        <v>0</v>
      </c>
      <c r="H102">
        <v>0</v>
      </c>
      <c r="I102">
        <v>0</v>
      </c>
      <c r="J102">
        <v>0</v>
      </c>
      <c r="K102">
        <v>0</v>
      </c>
      <c r="L102" s="157">
        <f t="shared" si="5"/>
        <v>0</v>
      </c>
      <c r="M102">
        <v>0</v>
      </c>
      <c r="N102" s="84" t="s">
        <v>378</v>
      </c>
      <c r="O102">
        <v>0</v>
      </c>
    </row>
    <row r="103" spans="1:15" x14ac:dyDescent="0.3">
      <c r="A103">
        <v>2552</v>
      </c>
      <c r="B103" t="s">
        <v>112</v>
      </c>
      <c r="C103" s="64">
        <v>-15732.98</v>
      </c>
      <c r="D103" s="64">
        <v>0</v>
      </c>
      <c r="E103" s="156">
        <f t="shared" si="3"/>
        <v>0</v>
      </c>
      <c r="F103">
        <v>0</v>
      </c>
      <c r="G103" s="157">
        <f t="shared" si="4"/>
        <v>0</v>
      </c>
      <c r="H103">
        <v>0</v>
      </c>
      <c r="I103">
        <v>0</v>
      </c>
      <c r="J103">
        <v>0</v>
      </c>
      <c r="K103">
        <v>0</v>
      </c>
      <c r="L103" s="157">
        <f t="shared" si="5"/>
        <v>0</v>
      </c>
      <c r="M103">
        <v>0</v>
      </c>
      <c r="N103" s="84" t="s">
        <v>378</v>
      </c>
      <c r="O103">
        <v>0</v>
      </c>
    </row>
    <row r="104" spans="1:15" x14ac:dyDescent="0.3">
      <c r="A104">
        <v>2559</v>
      </c>
      <c r="B104" t="s">
        <v>193</v>
      </c>
      <c r="C104" s="64">
        <v>-9775.0300000000007</v>
      </c>
      <c r="D104" s="64">
        <v>0</v>
      </c>
      <c r="E104" s="156">
        <f t="shared" si="3"/>
        <v>0</v>
      </c>
      <c r="F104">
        <v>0</v>
      </c>
      <c r="G104" s="157">
        <f t="shared" si="4"/>
        <v>0</v>
      </c>
      <c r="H104">
        <v>0</v>
      </c>
      <c r="I104">
        <v>0</v>
      </c>
      <c r="J104">
        <v>0</v>
      </c>
      <c r="K104">
        <v>0</v>
      </c>
      <c r="L104" s="157">
        <f t="shared" si="5"/>
        <v>0</v>
      </c>
      <c r="M104">
        <v>0</v>
      </c>
      <c r="N104" s="84" t="s">
        <v>378</v>
      </c>
      <c r="O104">
        <v>0</v>
      </c>
    </row>
    <row r="105" spans="1:15" x14ac:dyDescent="0.3">
      <c r="A105">
        <v>2562</v>
      </c>
      <c r="B105" t="s">
        <v>113</v>
      </c>
      <c r="C105" s="64">
        <v>-18259.55</v>
      </c>
      <c r="D105" s="64">
        <v>-836.14</v>
      </c>
      <c r="E105" s="156">
        <f t="shared" si="3"/>
        <v>0</v>
      </c>
      <c r="F105">
        <v>0</v>
      </c>
      <c r="G105" s="157">
        <f t="shared" si="4"/>
        <v>0</v>
      </c>
      <c r="H105">
        <v>0</v>
      </c>
      <c r="I105">
        <v>0</v>
      </c>
      <c r="J105">
        <v>0</v>
      </c>
      <c r="K105">
        <v>0</v>
      </c>
      <c r="L105" s="157">
        <f t="shared" si="5"/>
        <v>0</v>
      </c>
      <c r="M105">
        <v>0</v>
      </c>
      <c r="N105" s="84" t="s">
        <v>378</v>
      </c>
      <c r="O105">
        <v>0</v>
      </c>
    </row>
    <row r="106" spans="1:15" x14ac:dyDescent="0.3">
      <c r="A106">
        <v>2574</v>
      </c>
      <c r="B106" t="s">
        <v>114</v>
      </c>
      <c r="C106" s="64">
        <v>0</v>
      </c>
      <c r="D106" s="64">
        <v>-3501.46</v>
      </c>
      <c r="E106" s="156">
        <f t="shared" si="3"/>
        <v>0</v>
      </c>
      <c r="F106">
        <v>0</v>
      </c>
      <c r="G106" s="157">
        <f t="shared" si="4"/>
        <v>0</v>
      </c>
      <c r="H106">
        <v>0</v>
      </c>
      <c r="I106">
        <v>0</v>
      </c>
      <c r="J106">
        <v>0</v>
      </c>
      <c r="K106">
        <v>0</v>
      </c>
      <c r="L106" s="157">
        <f t="shared" si="5"/>
        <v>0</v>
      </c>
      <c r="M106">
        <v>0</v>
      </c>
      <c r="N106" s="84" t="s">
        <v>378</v>
      </c>
      <c r="O106">
        <v>0</v>
      </c>
    </row>
    <row r="107" spans="1:15" x14ac:dyDescent="0.3">
      <c r="A107">
        <v>2578</v>
      </c>
      <c r="B107" t="s">
        <v>115</v>
      </c>
      <c r="C107" s="64">
        <v>-19593.900000000001</v>
      </c>
      <c r="D107" s="64">
        <v>0</v>
      </c>
      <c r="E107" s="156">
        <f t="shared" si="3"/>
        <v>0</v>
      </c>
      <c r="F107">
        <v>0</v>
      </c>
      <c r="G107" s="157">
        <f t="shared" si="4"/>
        <v>0</v>
      </c>
      <c r="H107">
        <v>0</v>
      </c>
      <c r="I107">
        <v>0</v>
      </c>
      <c r="J107">
        <v>0</v>
      </c>
      <c r="K107">
        <v>0</v>
      </c>
      <c r="L107" s="157">
        <f t="shared" si="5"/>
        <v>0</v>
      </c>
      <c r="M107">
        <v>0</v>
      </c>
      <c r="N107" s="84" t="s">
        <v>378</v>
      </c>
      <c r="O107">
        <v>0</v>
      </c>
    </row>
    <row r="108" spans="1:15" x14ac:dyDescent="0.3">
      <c r="A108">
        <v>2586</v>
      </c>
      <c r="B108" t="s">
        <v>116</v>
      </c>
      <c r="C108" s="64">
        <v>-499.13</v>
      </c>
      <c r="D108" s="64">
        <v>0</v>
      </c>
      <c r="E108" s="156">
        <f t="shared" si="3"/>
        <v>0</v>
      </c>
      <c r="F108">
        <v>0</v>
      </c>
      <c r="G108" s="157">
        <f t="shared" si="4"/>
        <v>0</v>
      </c>
      <c r="H108">
        <v>0</v>
      </c>
      <c r="I108">
        <v>0</v>
      </c>
      <c r="J108">
        <v>0</v>
      </c>
      <c r="K108">
        <v>0</v>
      </c>
      <c r="L108" s="157">
        <f t="shared" si="5"/>
        <v>0</v>
      </c>
      <c r="M108">
        <v>0</v>
      </c>
      <c r="N108" s="84" t="s">
        <v>378</v>
      </c>
      <c r="O108">
        <v>0</v>
      </c>
    </row>
    <row r="109" spans="1:15" x14ac:dyDescent="0.3">
      <c r="A109">
        <v>2603</v>
      </c>
      <c r="B109" t="s">
        <v>117</v>
      </c>
      <c r="C109" s="64">
        <v>0</v>
      </c>
      <c r="D109" s="64">
        <v>0</v>
      </c>
      <c r="E109" s="156">
        <f t="shared" si="3"/>
        <v>0</v>
      </c>
      <c r="F109">
        <v>0</v>
      </c>
      <c r="G109" s="157">
        <f t="shared" si="4"/>
        <v>0</v>
      </c>
      <c r="H109">
        <v>0</v>
      </c>
      <c r="I109">
        <v>0</v>
      </c>
      <c r="J109">
        <v>0</v>
      </c>
      <c r="K109">
        <v>0</v>
      </c>
      <c r="L109" s="157">
        <f t="shared" si="5"/>
        <v>0</v>
      </c>
      <c r="M109">
        <v>0</v>
      </c>
      <c r="N109" s="84" t="s">
        <v>378</v>
      </c>
      <c r="O109">
        <v>0</v>
      </c>
    </row>
    <row r="110" spans="1:15" x14ac:dyDescent="0.3">
      <c r="A110">
        <v>2607</v>
      </c>
      <c r="B110" t="s">
        <v>118</v>
      </c>
      <c r="C110" s="64">
        <v>-5473.75</v>
      </c>
      <c r="D110" s="64">
        <v>0</v>
      </c>
      <c r="E110" s="156">
        <f t="shared" si="3"/>
        <v>0</v>
      </c>
      <c r="F110">
        <v>0</v>
      </c>
      <c r="G110" s="157">
        <f t="shared" si="4"/>
        <v>0</v>
      </c>
      <c r="H110">
        <v>0</v>
      </c>
      <c r="I110">
        <v>0</v>
      </c>
      <c r="J110">
        <v>0</v>
      </c>
      <c r="K110">
        <v>0</v>
      </c>
      <c r="L110" s="157">
        <f t="shared" si="5"/>
        <v>0</v>
      </c>
      <c r="M110">
        <v>0</v>
      </c>
      <c r="N110" s="84" t="s">
        <v>378</v>
      </c>
      <c r="O110">
        <v>0</v>
      </c>
    </row>
    <row r="111" spans="1:15" x14ac:dyDescent="0.3">
      <c r="A111">
        <v>2615</v>
      </c>
      <c r="B111" t="s">
        <v>119</v>
      </c>
      <c r="C111" s="64">
        <v>21151.13</v>
      </c>
      <c r="D111" s="64">
        <v>0</v>
      </c>
      <c r="E111" s="156">
        <f t="shared" si="3"/>
        <v>-8091.49</v>
      </c>
      <c r="F111">
        <v>0</v>
      </c>
      <c r="G111" s="157">
        <f t="shared" si="4"/>
        <v>13059.640000000001</v>
      </c>
      <c r="H111">
        <v>-8091.49</v>
      </c>
      <c r="I111">
        <v>0</v>
      </c>
      <c r="J111">
        <v>21151.13</v>
      </c>
      <c r="K111">
        <v>13059.64</v>
      </c>
      <c r="L111" s="157">
        <f t="shared" si="5"/>
        <v>0</v>
      </c>
      <c r="M111">
        <v>0</v>
      </c>
      <c r="N111" s="84" t="s">
        <v>378</v>
      </c>
      <c r="O111">
        <v>0</v>
      </c>
    </row>
    <row r="112" spans="1:15" x14ac:dyDescent="0.3">
      <c r="A112">
        <v>2627</v>
      </c>
      <c r="B112" t="s">
        <v>120</v>
      </c>
      <c r="C112" s="64">
        <v>-9476.0300000000007</v>
      </c>
      <c r="D112" s="64">
        <v>0</v>
      </c>
      <c r="E112" s="156">
        <f t="shared" si="3"/>
        <v>0</v>
      </c>
      <c r="F112">
        <v>0</v>
      </c>
      <c r="G112" s="157">
        <f t="shared" si="4"/>
        <v>0</v>
      </c>
      <c r="H112">
        <v>0</v>
      </c>
      <c r="I112">
        <v>0</v>
      </c>
      <c r="J112">
        <v>0</v>
      </c>
      <c r="K112">
        <v>0</v>
      </c>
      <c r="L112" s="157">
        <f t="shared" si="5"/>
        <v>0</v>
      </c>
      <c r="M112">
        <v>0</v>
      </c>
      <c r="N112" s="84" t="s">
        <v>378</v>
      </c>
      <c r="O112">
        <v>0</v>
      </c>
    </row>
    <row r="113" spans="1:15" x14ac:dyDescent="0.3">
      <c r="A113">
        <v>2632</v>
      </c>
      <c r="B113" t="s">
        <v>121</v>
      </c>
      <c r="C113" s="64">
        <v>-534.78</v>
      </c>
      <c r="D113" s="64">
        <v>0</v>
      </c>
      <c r="E113" s="156">
        <f t="shared" si="3"/>
        <v>0</v>
      </c>
      <c r="F113">
        <v>0</v>
      </c>
      <c r="G113" s="157">
        <f t="shared" si="4"/>
        <v>0</v>
      </c>
      <c r="H113">
        <v>0</v>
      </c>
      <c r="I113">
        <v>0</v>
      </c>
      <c r="J113">
        <v>0</v>
      </c>
      <c r="K113">
        <v>0</v>
      </c>
      <c r="L113" s="157">
        <f t="shared" si="5"/>
        <v>0</v>
      </c>
      <c r="M113">
        <v>0</v>
      </c>
      <c r="N113" s="84" t="s">
        <v>378</v>
      </c>
      <c r="O113">
        <v>0</v>
      </c>
    </row>
    <row r="114" spans="1:15" x14ac:dyDescent="0.3">
      <c r="A114">
        <v>2643</v>
      </c>
      <c r="B114" t="s">
        <v>122</v>
      </c>
      <c r="C114" s="64">
        <v>-11829.32</v>
      </c>
      <c r="D114" s="64">
        <v>0</v>
      </c>
      <c r="E114" s="156">
        <f t="shared" si="3"/>
        <v>0</v>
      </c>
      <c r="F114">
        <v>0</v>
      </c>
      <c r="G114" s="157">
        <f t="shared" si="4"/>
        <v>0</v>
      </c>
      <c r="H114">
        <v>0</v>
      </c>
      <c r="I114">
        <v>0</v>
      </c>
      <c r="J114">
        <v>0</v>
      </c>
      <c r="K114">
        <v>0</v>
      </c>
      <c r="L114" s="157">
        <f t="shared" si="5"/>
        <v>0</v>
      </c>
      <c r="M114">
        <v>0</v>
      </c>
      <c r="N114" s="84" t="s">
        <v>378</v>
      </c>
      <c r="O114">
        <v>0</v>
      </c>
    </row>
    <row r="115" spans="1:15" x14ac:dyDescent="0.3">
      <c r="A115">
        <v>2648</v>
      </c>
      <c r="B115" t="s">
        <v>123</v>
      </c>
      <c r="C115" s="64">
        <v>-4202.93</v>
      </c>
      <c r="D115" s="64">
        <v>0</v>
      </c>
      <c r="E115" s="156">
        <f t="shared" si="3"/>
        <v>0</v>
      </c>
      <c r="F115">
        <v>0</v>
      </c>
      <c r="G115" s="157">
        <f t="shared" si="4"/>
        <v>0</v>
      </c>
      <c r="H115">
        <v>0</v>
      </c>
      <c r="I115">
        <v>0</v>
      </c>
      <c r="J115">
        <v>0</v>
      </c>
      <c r="K115">
        <v>0</v>
      </c>
      <c r="L115" s="157">
        <f t="shared" si="5"/>
        <v>0</v>
      </c>
      <c r="M115">
        <v>0</v>
      </c>
      <c r="N115" s="84" t="s">
        <v>378</v>
      </c>
      <c r="O115">
        <v>0</v>
      </c>
    </row>
    <row r="116" spans="1:15" x14ac:dyDescent="0.3">
      <c r="A116">
        <v>2651</v>
      </c>
      <c r="B116" t="s">
        <v>124</v>
      </c>
      <c r="C116" s="64">
        <v>-17254.89</v>
      </c>
      <c r="D116" s="64">
        <v>0</v>
      </c>
      <c r="E116" s="156">
        <f t="shared" si="3"/>
        <v>0</v>
      </c>
      <c r="F116">
        <v>0</v>
      </c>
      <c r="G116" s="157">
        <f t="shared" si="4"/>
        <v>0</v>
      </c>
      <c r="H116">
        <v>0</v>
      </c>
      <c r="I116">
        <v>0</v>
      </c>
      <c r="J116">
        <v>0</v>
      </c>
      <c r="K116">
        <v>0</v>
      </c>
      <c r="L116" s="157">
        <f t="shared" si="5"/>
        <v>0</v>
      </c>
      <c r="M116">
        <v>0</v>
      </c>
      <c r="N116" s="84" t="s">
        <v>378</v>
      </c>
      <c r="O116">
        <v>0</v>
      </c>
    </row>
    <row r="117" spans="1:15" x14ac:dyDescent="0.3">
      <c r="A117">
        <v>2653</v>
      </c>
      <c r="B117" t="s">
        <v>125</v>
      </c>
      <c r="C117" s="64">
        <v>0</v>
      </c>
      <c r="D117" s="64">
        <v>0</v>
      </c>
      <c r="E117" s="156">
        <f t="shared" si="3"/>
        <v>0</v>
      </c>
      <c r="F117">
        <v>0</v>
      </c>
      <c r="G117" s="157">
        <f t="shared" si="4"/>
        <v>0</v>
      </c>
      <c r="H117">
        <v>0</v>
      </c>
      <c r="I117">
        <v>0</v>
      </c>
      <c r="J117">
        <v>0</v>
      </c>
      <c r="K117">
        <v>0</v>
      </c>
      <c r="L117" s="157">
        <f t="shared" si="5"/>
        <v>0</v>
      </c>
      <c r="M117">
        <v>0</v>
      </c>
      <c r="N117" s="84" t="s">
        <v>378</v>
      </c>
      <c r="O117">
        <v>0</v>
      </c>
    </row>
    <row r="118" spans="1:15" x14ac:dyDescent="0.3">
      <c r="A118">
        <v>2662</v>
      </c>
      <c r="B118" t="s">
        <v>126</v>
      </c>
      <c r="C118" s="64">
        <v>-19854.46</v>
      </c>
      <c r="D118" s="64">
        <v>0</v>
      </c>
      <c r="E118" s="156">
        <f t="shared" si="3"/>
        <v>0</v>
      </c>
      <c r="F118">
        <v>0</v>
      </c>
      <c r="G118" s="157">
        <f t="shared" si="4"/>
        <v>0</v>
      </c>
      <c r="H118">
        <v>0</v>
      </c>
      <c r="I118">
        <v>0</v>
      </c>
      <c r="J118">
        <v>0</v>
      </c>
      <c r="K118">
        <v>0</v>
      </c>
      <c r="L118" s="157">
        <f t="shared" si="5"/>
        <v>0</v>
      </c>
      <c r="M118">
        <v>0</v>
      </c>
      <c r="N118" s="84" t="s">
        <v>378</v>
      </c>
      <c r="O118">
        <v>0</v>
      </c>
    </row>
    <row r="119" spans="1:15" x14ac:dyDescent="0.3">
      <c r="A119">
        <v>2674</v>
      </c>
      <c r="B119" t="s">
        <v>127</v>
      </c>
      <c r="C119" s="64">
        <v>-22824.83</v>
      </c>
      <c r="D119" s="64">
        <v>0</v>
      </c>
      <c r="E119" s="156">
        <f t="shared" si="3"/>
        <v>0</v>
      </c>
      <c r="F119">
        <v>0</v>
      </c>
      <c r="G119" s="157">
        <f t="shared" si="4"/>
        <v>0</v>
      </c>
      <c r="H119">
        <v>0</v>
      </c>
      <c r="I119">
        <v>0</v>
      </c>
      <c r="J119">
        <v>0</v>
      </c>
      <c r="K119">
        <v>0</v>
      </c>
      <c r="L119" s="157">
        <f t="shared" si="5"/>
        <v>0</v>
      </c>
      <c r="M119">
        <v>0</v>
      </c>
      <c r="N119" s="84" t="s">
        <v>378</v>
      </c>
      <c r="O119">
        <v>0</v>
      </c>
    </row>
    <row r="120" spans="1:15" x14ac:dyDescent="0.3">
      <c r="A120">
        <v>2680</v>
      </c>
      <c r="B120" t="s">
        <v>128</v>
      </c>
      <c r="C120" s="64">
        <v>21123.02</v>
      </c>
      <c r="D120" s="64">
        <v>0</v>
      </c>
      <c r="E120" s="156">
        <f t="shared" si="3"/>
        <v>-16776.3</v>
      </c>
      <c r="F120">
        <v>0</v>
      </c>
      <c r="G120" s="157">
        <f t="shared" si="4"/>
        <v>4346.7200000000121</v>
      </c>
      <c r="H120">
        <v>-16776.3</v>
      </c>
      <c r="I120">
        <v>0</v>
      </c>
      <c r="J120">
        <v>21123.020000000011</v>
      </c>
      <c r="K120">
        <v>4346.72</v>
      </c>
      <c r="L120" s="157">
        <f t="shared" si="5"/>
        <v>0</v>
      </c>
      <c r="M120">
        <v>0</v>
      </c>
      <c r="N120" s="84" t="s">
        <v>378</v>
      </c>
      <c r="O120">
        <v>0</v>
      </c>
    </row>
    <row r="121" spans="1:15" x14ac:dyDescent="0.3">
      <c r="A121">
        <v>2682</v>
      </c>
      <c r="B121" t="s">
        <v>129</v>
      </c>
      <c r="C121" s="64">
        <v>-5387.18</v>
      </c>
      <c r="D121" s="64">
        <v>0</v>
      </c>
      <c r="E121" s="156">
        <f t="shared" si="3"/>
        <v>0</v>
      </c>
      <c r="F121">
        <v>0</v>
      </c>
      <c r="G121" s="157">
        <f t="shared" si="4"/>
        <v>0</v>
      </c>
      <c r="H121">
        <v>0</v>
      </c>
      <c r="I121">
        <v>0</v>
      </c>
      <c r="J121">
        <v>0</v>
      </c>
      <c r="K121">
        <v>0</v>
      </c>
      <c r="L121" s="157">
        <f t="shared" si="5"/>
        <v>0</v>
      </c>
      <c r="M121">
        <v>0</v>
      </c>
      <c r="N121" s="84" t="s">
        <v>378</v>
      </c>
      <c r="O121">
        <v>0</v>
      </c>
    </row>
    <row r="122" spans="1:15" x14ac:dyDescent="0.3">
      <c r="A122">
        <v>2689</v>
      </c>
      <c r="B122" t="s">
        <v>130</v>
      </c>
      <c r="C122" s="64">
        <v>-29604.63</v>
      </c>
      <c r="D122" s="64">
        <v>-7982.7</v>
      </c>
      <c r="E122" s="156">
        <f t="shared" si="3"/>
        <v>0</v>
      </c>
      <c r="F122">
        <v>0</v>
      </c>
      <c r="G122" s="157">
        <f t="shared" si="4"/>
        <v>0</v>
      </c>
      <c r="H122">
        <v>0</v>
      </c>
      <c r="I122">
        <v>0</v>
      </c>
      <c r="J122">
        <v>0</v>
      </c>
      <c r="K122">
        <v>0</v>
      </c>
      <c r="L122" s="157">
        <f t="shared" si="5"/>
        <v>0</v>
      </c>
      <c r="M122">
        <v>0</v>
      </c>
      <c r="N122" s="84" t="s">
        <v>378</v>
      </c>
      <c r="O122">
        <v>0</v>
      </c>
    </row>
    <row r="123" spans="1:15" x14ac:dyDescent="0.3">
      <c r="A123">
        <v>3010</v>
      </c>
      <c r="B123" t="s">
        <v>194</v>
      </c>
      <c r="C123" s="64">
        <v>-7337.17</v>
      </c>
      <c r="D123" s="64">
        <v>0</v>
      </c>
      <c r="E123" s="156">
        <f t="shared" si="3"/>
        <v>0</v>
      </c>
      <c r="F123">
        <v>0</v>
      </c>
      <c r="G123" s="157">
        <f t="shared" si="4"/>
        <v>0</v>
      </c>
      <c r="H123">
        <v>0</v>
      </c>
      <c r="I123">
        <v>0</v>
      </c>
      <c r="J123">
        <v>0</v>
      </c>
      <c r="K123">
        <v>0</v>
      </c>
      <c r="L123" s="157">
        <f t="shared" si="5"/>
        <v>0</v>
      </c>
      <c r="M123">
        <v>0</v>
      </c>
      <c r="N123" s="84" t="s">
        <v>378</v>
      </c>
      <c r="O123">
        <v>0</v>
      </c>
    </row>
    <row r="124" spans="1:15" x14ac:dyDescent="0.3">
      <c r="A124">
        <v>3015</v>
      </c>
      <c r="B124" t="s">
        <v>195</v>
      </c>
      <c r="C124" s="64">
        <v>-9216.18</v>
      </c>
      <c r="D124" s="64">
        <v>0</v>
      </c>
      <c r="E124" s="156">
        <f t="shared" ref="E124:E184" si="6">H124+O124</f>
        <v>0</v>
      </c>
      <c r="F124">
        <v>0</v>
      </c>
      <c r="G124" s="157">
        <f t="shared" ref="G124:G184" si="7">J124+I124+H124+M124</f>
        <v>0</v>
      </c>
      <c r="H124">
        <v>0</v>
      </c>
      <c r="I124">
        <v>0</v>
      </c>
      <c r="J124">
        <v>0</v>
      </c>
      <c r="K124">
        <v>0</v>
      </c>
      <c r="L124" s="157">
        <f t="shared" ref="L124:L184" si="8">ROUND(G124-K124-M124,2)</f>
        <v>0</v>
      </c>
      <c r="M124">
        <v>0</v>
      </c>
      <c r="N124" s="84" t="s">
        <v>378</v>
      </c>
      <c r="O124">
        <v>0</v>
      </c>
    </row>
    <row r="125" spans="1:15" x14ac:dyDescent="0.3">
      <c r="A125">
        <v>3022</v>
      </c>
      <c r="B125" t="s">
        <v>196</v>
      </c>
      <c r="C125" s="64">
        <v>-32251.040000000001</v>
      </c>
      <c r="D125" s="64">
        <v>0</v>
      </c>
      <c r="E125" s="156">
        <f t="shared" si="6"/>
        <v>0</v>
      </c>
      <c r="F125">
        <v>-5380.94</v>
      </c>
      <c r="G125" s="157">
        <f t="shared" si="7"/>
        <v>0</v>
      </c>
      <c r="H125">
        <v>0</v>
      </c>
      <c r="I125">
        <v>0</v>
      </c>
      <c r="J125">
        <v>0</v>
      </c>
      <c r="K125">
        <v>0</v>
      </c>
      <c r="L125" s="157">
        <f t="shared" si="8"/>
        <v>0</v>
      </c>
      <c r="M125">
        <v>0</v>
      </c>
      <c r="N125" s="84" t="s">
        <v>378</v>
      </c>
      <c r="O125">
        <v>0</v>
      </c>
    </row>
    <row r="126" spans="1:15" x14ac:dyDescent="0.3">
      <c r="A126">
        <v>3023</v>
      </c>
      <c r="B126" t="s">
        <v>197</v>
      </c>
      <c r="C126" s="64">
        <v>-0.27</v>
      </c>
      <c r="D126" s="64">
        <v>0</v>
      </c>
      <c r="E126" s="156">
        <f t="shared" si="6"/>
        <v>0</v>
      </c>
      <c r="F126">
        <v>0</v>
      </c>
      <c r="G126" s="157">
        <f t="shared" si="7"/>
        <v>0</v>
      </c>
      <c r="H126">
        <v>0</v>
      </c>
      <c r="I126">
        <v>0</v>
      </c>
      <c r="J126">
        <v>0</v>
      </c>
      <c r="K126">
        <v>0</v>
      </c>
      <c r="L126" s="157">
        <f t="shared" si="8"/>
        <v>0</v>
      </c>
      <c r="M126">
        <v>0</v>
      </c>
      <c r="N126" s="84" t="s">
        <v>378</v>
      </c>
      <c r="O126">
        <v>0</v>
      </c>
    </row>
    <row r="127" spans="1:15" x14ac:dyDescent="0.3">
      <c r="A127">
        <v>3027</v>
      </c>
      <c r="B127" t="s">
        <v>198</v>
      </c>
      <c r="C127" s="64">
        <v>-8881.2999999999993</v>
      </c>
      <c r="D127" s="64">
        <v>0</v>
      </c>
      <c r="E127" s="156">
        <f t="shared" si="6"/>
        <v>0</v>
      </c>
      <c r="F127">
        <v>0</v>
      </c>
      <c r="G127" s="157">
        <f t="shared" si="7"/>
        <v>0</v>
      </c>
      <c r="H127">
        <v>0</v>
      </c>
      <c r="I127">
        <v>0</v>
      </c>
      <c r="J127">
        <v>0</v>
      </c>
      <c r="K127">
        <v>0</v>
      </c>
      <c r="L127" s="157">
        <f t="shared" si="8"/>
        <v>0</v>
      </c>
      <c r="M127">
        <v>0</v>
      </c>
      <c r="N127" s="84" t="s">
        <v>378</v>
      </c>
      <c r="O127">
        <v>0</v>
      </c>
    </row>
    <row r="128" spans="1:15" x14ac:dyDescent="0.3">
      <c r="A128">
        <v>3029</v>
      </c>
      <c r="B128" t="s">
        <v>199</v>
      </c>
      <c r="C128" s="64">
        <v>-32408.79</v>
      </c>
      <c r="D128" s="64">
        <v>0</v>
      </c>
      <c r="E128" s="156">
        <f t="shared" si="6"/>
        <v>0</v>
      </c>
      <c r="F128">
        <v>-5459.94</v>
      </c>
      <c r="G128" s="157">
        <f t="shared" si="7"/>
        <v>0</v>
      </c>
      <c r="H128">
        <v>0</v>
      </c>
      <c r="I128">
        <v>0</v>
      </c>
      <c r="J128">
        <v>0</v>
      </c>
      <c r="K128">
        <v>0</v>
      </c>
      <c r="L128" s="157">
        <f t="shared" si="8"/>
        <v>0</v>
      </c>
      <c r="M128">
        <v>0</v>
      </c>
      <c r="N128" s="84" t="s">
        <v>378</v>
      </c>
      <c r="O128">
        <v>0</v>
      </c>
    </row>
    <row r="129" spans="1:15" x14ac:dyDescent="0.3">
      <c r="A129">
        <v>3032</v>
      </c>
      <c r="B129" t="s">
        <v>200</v>
      </c>
      <c r="C129" s="64">
        <v>0</v>
      </c>
      <c r="D129" s="64">
        <v>0</v>
      </c>
      <c r="E129" s="156">
        <f t="shared" si="6"/>
        <v>0</v>
      </c>
      <c r="F129">
        <v>0</v>
      </c>
      <c r="G129" s="157">
        <f t="shared" si="7"/>
        <v>0</v>
      </c>
      <c r="H129">
        <v>0</v>
      </c>
      <c r="I129">
        <v>0</v>
      </c>
      <c r="J129">
        <v>0</v>
      </c>
      <c r="K129">
        <v>0</v>
      </c>
      <c r="L129" s="157">
        <f t="shared" si="8"/>
        <v>0</v>
      </c>
      <c r="M129">
        <v>0</v>
      </c>
      <c r="N129" s="84" t="s">
        <v>378</v>
      </c>
      <c r="O129">
        <v>0</v>
      </c>
    </row>
    <row r="130" spans="1:15" x14ac:dyDescent="0.3">
      <c r="A130">
        <v>3033</v>
      </c>
      <c r="B130" t="s">
        <v>201</v>
      </c>
      <c r="C130" s="64">
        <v>-10521.18</v>
      </c>
      <c r="D130" s="64">
        <v>0</v>
      </c>
      <c r="E130" s="156">
        <f t="shared" si="6"/>
        <v>0</v>
      </c>
      <c r="F130">
        <v>0</v>
      </c>
      <c r="G130" s="157">
        <f t="shared" si="7"/>
        <v>0</v>
      </c>
      <c r="H130">
        <v>0</v>
      </c>
      <c r="I130">
        <v>0</v>
      </c>
      <c r="J130">
        <v>0</v>
      </c>
      <c r="K130">
        <v>0</v>
      </c>
      <c r="L130" s="157">
        <f t="shared" si="8"/>
        <v>0</v>
      </c>
      <c r="M130">
        <v>0</v>
      </c>
      <c r="N130" s="84" t="s">
        <v>378</v>
      </c>
      <c r="O130">
        <v>0</v>
      </c>
    </row>
    <row r="131" spans="1:15" x14ac:dyDescent="0.3">
      <c r="A131">
        <v>3034</v>
      </c>
      <c r="B131" t="s">
        <v>202</v>
      </c>
      <c r="C131" s="64">
        <v>0</v>
      </c>
      <c r="D131" s="64">
        <v>0</v>
      </c>
      <c r="E131" s="156">
        <f t="shared" si="6"/>
        <v>-2500.31</v>
      </c>
      <c r="F131">
        <v>0</v>
      </c>
      <c r="G131" s="157">
        <f t="shared" si="7"/>
        <v>0</v>
      </c>
      <c r="H131">
        <v>0</v>
      </c>
      <c r="I131">
        <v>0</v>
      </c>
      <c r="J131">
        <v>0</v>
      </c>
      <c r="K131">
        <v>0</v>
      </c>
      <c r="L131" s="157">
        <f t="shared" si="8"/>
        <v>0</v>
      </c>
      <c r="M131">
        <v>0</v>
      </c>
      <c r="N131" s="84" t="s">
        <v>378</v>
      </c>
      <c r="O131">
        <v>-2500.31</v>
      </c>
    </row>
    <row r="132" spans="1:15" x14ac:dyDescent="0.3">
      <c r="A132">
        <v>3037</v>
      </c>
      <c r="B132" t="s">
        <v>203</v>
      </c>
      <c r="C132" s="64">
        <v>-8471.43</v>
      </c>
      <c r="D132" s="64">
        <v>-2208</v>
      </c>
      <c r="E132" s="156">
        <f t="shared" si="6"/>
        <v>0</v>
      </c>
      <c r="F132">
        <v>0</v>
      </c>
      <c r="G132" s="157">
        <f t="shared" si="7"/>
        <v>0</v>
      </c>
      <c r="H132">
        <v>0</v>
      </c>
      <c r="I132">
        <v>0</v>
      </c>
      <c r="J132">
        <v>0</v>
      </c>
      <c r="K132">
        <v>0</v>
      </c>
      <c r="L132" s="157">
        <f t="shared" si="8"/>
        <v>0</v>
      </c>
      <c r="M132">
        <v>0</v>
      </c>
      <c r="N132" s="84" t="s">
        <v>378</v>
      </c>
      <c r="O132">
        <v>0</v>
      </c>
    </row>
    <row r="133" spans="1:15" x14ac:dyDescent="0.3">
      <c r="A133">
        <v>3042</v>
      </c>
      <c r="B133" t="s">
        <v>204</v>
      </c>
      <c r="C133" s="64">
        <v>37500</v>
      </c>
      <c r="D133" s="64">
        <v>0</v>
      </c>
      <c r="E133" s="156">
        <f t="shared" si="6"/>
        <v>-22969.55</v>
      </c>
      <c r="F133">
        <v>0</v>
      </c>
      <c r="G133" s="157">
        <f t="shared" si="7"/>
        <v>15482.720000000034</v>
      </c>
      <c r="H133">
        <v>-22130.799999999999</v>
      </c>
      <c r="I133">
        <v>0</v>
      </c>
      <c r="J133">
        <v>37613.520000000033</v>
      </c>
      <c r="K133">
        <v>15482.72</v>
      </c>
      <c r="L133" s="157">
        <f t="shared" si="8"/>
        <v>0</v>
      </c>
      <c r="M133">
        <v>0</v>
      </c>
      <c r="N133" s="84" t="s">
        <v>379</v>
      </c>
      <c r="O133">
        <v>-838.75</v>
      </c>
    </row>
    <row r="134" spans="1:15" x14ac:dyDescent="0.3">
      <c r="A134">
        <v>3043</v>
      </c>
      <c r="B134" t="s">
        <v>205</v>
      </c>
      <c r="C134" s="64">
        <v>-21977.77</v>
      </c>
      <c r="D134" s="64">
        <v>0</v>
      </c>
      <c r="E134" s="156">
        <f t="shared" si="6"/>
        <v>0</v>
      </c>
      <c r="F134">
        <v>-1139.94</v>
      </c>
      <c r="G134" s="157">
        <f t="shared" si="7"/>
        <v>0</v>
      </c>
      <c r="H134">
        <v>0</v>
      </c>
      <c r="I134">
        <v>0</v>
      </c>
      <c r="J134">
        <v>0</v>
      </c>
      <c r="K134">
        <v>0</v>
      </c>
      <c r="L134" s="157">
        <f t="shared" si="8"/>
        <v>0</v>
      </c>
      <c r="M134">
        <v>0</v>
      </c>
      <c r="N134" s="84" t="s">
        <v>378</v>
      </c>
      <c r="O134">
        <v>0</v>
      </c>
    </row>
    <row r="135" spans="1:15" x14ac:dyDescent="0.3">
      <c r="A135">
        <v>3050</v>
      </c>
      <c r="B135" t="s">
        <v>206</v>
      </c>
      <c r="C135" s="64">
        <v>-1470.64</v>
      </c>
      <c r="D135" s="64">
        <v>0</v>
      </c>
      <c r="E135" s="156">
        <f t="shared" si="6"/>
        <v>0</v>
      </c>
      <c r="F135">
        <v>0</v>
      </c>
      <c r="G135" s="157">
        <f t="shared" si="7"/>
        <v>0</v>
      </c>
      <c r="H135">
        <v>0</v>
      </c>
      <c r="I135">
        <v>0</v>
      </c>
      <c r="J135">
        <v>0</v>
      </c>
      <c r="K135">
        <v>0</v>
      </c>
      <c r="L135" s="157">
        <f t="shared" si="8"/>
        <v>0</v>
      </c>
      <c r="M135">
        <v>0</v>
      </c>
      <c r="N135" s="84" t="s">
        <v>378</v>
      </c>
      <c r="O135">
        <v>0</v>
      </c>
    </row>
    <row r="136" spans="1:15" x14ac:dyDescent="0.3">
      <c r="A136">
        <v>3052</v>
      </c>
      <c r="B136" t="s">
        <v>207</v>
      </c>
      <c r="C136" s="64">
        <v>0</v>
      </c>
      <c r="D136" s="64">
        <v>0</v>
      </c>
      <c r="E136" s="156">
        <f t="shared" si="6"/>
        <v>0</v>
      </c>
      <c r="F136">
        <v>0</v>
      </c>
      <c r="G136" s="157">
        <f t="shared" si="7"/>
        <v>0</v>
      </c>
      <c r="H136">
        <v>0</v>
      </c>
      <c r="I136">
        <v>0</v>
      </c>
      <c r="J136">
        <v>0</v>
      </c>
      <c r="K136">
        <v>0</v>
      </c>
      <c r="L136" s="157">
        <f t="shared" si="8"/>
        <v>0</v>
      </c>
      <c r="M136">
        <v>0</v>
      </c>
      <c r="N136" s="84" t="s">
        <v>378</v>
      </c>
      <c r="O136">
        <v>0</v>
      </c>
    </row>
    <row r="137" spans="1:15" x14ac:dyDescent="0.3">
      <c r="A137">
        <v>3053</v>
      </c>
      <c r="B137" t="s">
        <v>208</v>
      </c>
      <c r="C137" s="64">
        <v>-2515.34</v>
      </c>
      <c r="D137" s="64">
        <v>-9324.4500000000007</v>
      </c>
      <c r="E137" s="156">
        <f t="shared" si="6"/>
        <v>0</v>
      </c>
      <c r="F137">
        <v>0</v>
      </c>
      <c r="G137" s="157">
        <f t="shared" si="7"/>
        <v>0</v>
      </c>
      <c r="H137">
        <v>0</v>
      </c>
      <c r="I137">
        <v>0</v>
      </c>
      <c r="J137">
        <v>0</v>
      </c>
      <c r="K137">
        <v>0</v>
      </c>
      <c r="L137" s="157">
        <f t="shared" si="8"/>
        <v>0</v>
      </c>
      <c r="M137">
        <v>0</v>
      </c>
      <c r="N137" s="84" t="s">
        <v>378</v>
      </c>
      <c r="O137">
        <v>0</v>
      </c>
    </row>
    <row r="138" spans="1:15" x14ac:dyDescent="0.3">
      <c r="A138">
        <v>3054</v>
      </c>
      <c r="B138" t="s">
        <v>209</v>
      </c>
      <c r="C138" s="64">
        <v>-9157.68</v>
      </c>
      <c r="D138" s="64">
        <v>-2820</v>
      </c>
      <c r="E138" s="156">
        <f t="shared" si="6"/>
        <v>0</v>
      </c>
      <c r="F138">
        <v>0</v>
      </c>
      <c r="G138" s="157">
        <f t="shared" si="7"/>
        <v>0</v>
      </c>
      <c r="H138">
        <v>0</v>
      </c>
      <c r="I138">
        <v>0</v>
      </c>
      <c r="J138">
        <v>0</v>
      </c>
      <c r="K138">
        <v>0</v>
      </c>
      <c r="L138" s="157">
        <f t="shared" si="8"/>
        <v>0</v>
      </c>
      <c r="M138">
        <v>0</v>
      </c>
      <c r="N138" s="84" t="s">
        <v>378</v>
      </c>
      <c r="O138">
        <v>0</v>
      </c>
    </row>
    <row r="139" spans="1:15" x14ac:dyDescent="0.3">
      <c r="A139">
        <v>3055</v>
      </c>
      <c r="B139" t="s">
        <v>210</v>
      </c>
      <c r="C139" s="64">
        <v>-6648.93</v>
      </c>
      <c r="D139" s="64">
        <v>-7471.18</v>
      </c>
      <c r="E139" s="156">
        <f t="shared" si="6"/>
        <v>-2427.86</v>
      </c>
      <c r="F139">
        <v>0</v>
      </c>
      <c r="G139" s="157">
        <f t="shared" si="7"/>
        <v>2427.86</v>
      </c>
      <c r="H139">
        <v>0</v>
      </c>
      <c r="I139">
        <v>0</v>
      </c>
      <c r="J139">
        <v>0</v>
      </c>
      <c r="K139">
        <v>0</v>
      </c>
      <c r="L139" s="157">
        <f t="shared" si="8"/>
        <v>0</v>
      </c>
      <c r="M139">
        <v>2427.86</v>
      </c>
      <c r="N139" s="84" t="s">
        <v>378</v>
      </c>
      <c r="O139">
        <v>-2427.86</v>
      </c>
    </row>
    <row r="140" spans="1:15" x14ac:dyDescent="0.3">
      <c r="A140">
        <v>3057</v>
      </c>
      <c r="B140" t="s">
        <v>211</v>
      </c>
      <c r="C140" s="64">
        <v>-24457.88</v>
      </c>
      <c r="D140" s="64">
        <v>0</v>
      </c>
      <c r="E140" s="156">
        <f t="shared" si="6"/>
        <v>0</v>
      </c>
      <c r="F140">
        <v>0</v>
      </c>
      <c r="G140" s="157">
        <f t="shared" si="7"/>
        <v>0</v>
      </c>
      <c r="H140">
        <v>0</v>
      </c>
      <c r="I140">
        <v>0</v>
      </c>
      <c r="J140">
        <v>0</v>
      </c>
      <c r="K140">
        <v>0</v>
      </c>
      <c r="L140" s="157">
        <f t="shared" si="8"/>
        <v>0</v>
      </c>
      <c r="M140">
        <v>0</v>
      </c>
      <c r="N140" s="84" t="s">
        <v>378</v>
      </c>
      <c r="O140">
        <v>0</v>
      </c>
    </row>
    <row r="141" spans="1:15" x14ac:dyDescent="0.3">
      <c r="A141">
        <v>3061</v>
      </c>
      <c r="B141" t="s">
        <v>212</v>
      </c>
      <c r="C141" s="64">
        <v>-10180.27</v>
      </c>
      <c r="D141" s="64">
        <v>0</v>
      </c>
      <c r="E141" s="156">
        <f t="shared" si="6"/>
        <v>0</v>
      </c>
      <c r="F141">
        <v>0</v>
      </c>
      <c r="G141" s="157">
        <f t="shared" si="7"/>
        <v>0</v>
      </c>
      <c r="H141">
        <v>0</v>
      </c>
      <c r="I141">
        <v>0</v>
      </c>
      <c r="J141">
        <v>0</v>
      </c>
      <c r="K141">
        <v>0</v>
      </c>
      <c r="L141" s="157">
        <f t="shared" si="8"/>
        <v>0</v>
      </c>
      <c r="M141">
        <v>0</v>
      </c>
      <c r="N141" s="84" t="s">
        <v>378</v>
      </c>
      <c r="O141">
        <v>0</v>
      </c>
    </row>
    <row r="142" spans="1:15" x14ac:dyDescent="0.3">
      <c r="A142">
        <v>3062</v>
      </c>
      <c r="B142" t="s">
        <v>213</v>
      </c>
      <c r="C142" s="64">
        <v>-12568.25</v>
      </c>
      <c r="D142" s="64">
        <v>0</v>
      </c>
      <c r="E142" s="156">
        <f t="shared" si="6"/>
        <v>0</v>
      </c>
      <c r="F142">
        <v>0</v>
      </c>
      <c r="G142" s="157">
        <f t="shared" si="7"/>
        <v>0</v>
      </c>
      <c r="H142">
        <v>0</v>
      </c>
      <c r="I142">
        <v>0</v>
      </c>
      <c r="J142">
        <v>0</v>
      </c>
      <c r="K142">
        <v>0</v>
      </c>
      <c r="L142" s="157">
        <f t="shared" si="8"/>
        <v>0</v>
      </c>
      <c r="M142">
        <v>0</v>
      </c>
      <c r="N142" s="84" t="s">
        <v>378</v>
      </c>
      <c r="O142">
        <v>0</v>
      </c>
    </row>
    <row r="143" spans="1:15" x14ac:dyDescent="0.3">
      <c r="A143">
        <v>3067</v>
      </c>
      <c r="B143" t="s">
        <v>214</v>
      </c>
      <c r="C143" s="64">
        <v>-18156.8</v>
      </c>
      <c r="D143" s="64">
        <v>-3295</v>
      </c>
      <c r="E143" s="156">
        <f t="shared" si="6"/>
        <v>0</v>
      </c>
      <c r="F143">
        <v>0</v>
      </c>
      <c r="G143" s="157">
        <f t="shared" si="7"/>
        <v>0</v>
      </c>
      <c r="H143">
        <v>0</v>
      </c>
      <c r="I143">
        <v>0</v>
      </c>
      <c r="J143">
        <v>0</v>
      </c>
      <c r="K143">
        <v>0</v>
      </c>
      <c r="L143" s="157">
        <f t="shared" si="8"/>
        <v>0</v>
      </c>
      <c r="M143">
        <v>0</v>
      </c>
      <c r="N143" s="84" t="s">
        <v>378</v>
      </c>
      <c r="O143">
        <v>0</v>
      </c>
    </row>
    <row r="144" spans="1:15" x14ac:dyDescent="0.3">
      <c r="A144">
        <v>3069</v>
      </c>
      <c r="B144" t="s">
        <v>215</v>
      </c>
      <c r="C144" s="64">
        <v>-11713.1</v>
      </c>
      <c r="D144" s="64">
        <v>0</v>
      </c>
      <c r="E144" s="156">
        <f t="shared" si="6"/>
        <v>0</v>
      </c>
      <c r="F144">
        <v>0</v>
      </c>
      <c r="G144" s="157">
        <f t="shared" si="7"/>
        <v>0</v>
      </c>
      <c r="H144">
        <v>0</v>
      </c>
      <c r="I144">
        <v>0</v>
      </c>
      <c r="J144">
        <v>0</v>
      </c>
      <c r="K144">
        <v>0</v>
      </c>
      <c r="L144" s="157">
        <f t="shared" si="8"/>
        <v>0</v>
      </c>
      <c r="M144">
        <v>0</v>
      </c>
      <c r="N144" s="84" t="s">
        <v>378</v>
      </c>
      <c r="O144">
        <v>0</v>
      </c>
    </row>
    <row r="145" spans="1:15" x14ac:dyDescent="0.3">
      <c r="A145">
        <v>3072</v>
      </c>
      <c r="B145" t="s">
        <v>216</v>
      </c>
      <c r="C145" s="64">
        <v>-104.99</v>
      </c>
      <c r="D145" s="64">
        <v>0</v>
      </c>
      <c r="E145" s="156">
        <f t="shared" si="6"/>
        <v>0</v>
      </c>
      <c r="F145">
        <v>0</v>
      </c>
      <c r="G145" s="157">
        <f t="shared" si="7"/>
        <v>0</v>
      </c>
      <c r="H145">
        <v>0</v>
      </c>
      <c r="I145">
        <v>0</v>
      </c>
      <c r="J145">
        <v>0</v>
      </c>
      <c r="K145">
        <v>0</v>
      </c>
      <c r="L145" s="157">
        <f t="shared" si="8"/>
        <v>0</v>
      </c>
      <c r="M145">
        <v>0</v>
      </c>
      <c r="N145" s="84" t="s">
        <v>378</v>
      </c>
      <c r="O145">
        <v>0</v>
      </c>
    </row>
    <row r="146" spans="1:15" x14ac:dyDescent="0.3">
      <c r="A146">
        <v>3073</v>
      </c>
      <c r="B146" t="s">
        <v>217</v>
      </c>
      <c r="C146" s="64">
        <v>-15316.62</v>
      </c>
      <c r="D146" s="64">
        <v>0</v>
      </c>
      <c r="E146" s="156">
        <f t="shared" si="6"/>
        <v>0</v>
      </c>
      <c r="F146">
        <v>0</v>
      </c>
      <c r="G146" s="157">
        <f t="shared" si="7"/>
        <v>0</v>
      </c>
      <c r="H146">
        <v>0</v>
      </c>
      <c r="I146">
        <v>0</v>
      </c>
      <c r="J146">
        <v>0</v>
      </c>
      <c r="K146">
        <v>0</v>
      </c>
      <c r="L146" s="157">
        <f t="shared" si="8"/>
        <v>0</v>
      </c>
      <c r="M146">
        <v>0</v>
      </c>
      <c r="N146" s="84" t="s">
        <v>378</v>
      </c>
      <c r="O146">
        <v>0</v>
      </c>
    </row>
    <row r="147" spans="1:15" x14ac:dyDescent="0.3">
      <c r="A147">
        <v>3081</v>
      </c>
      <c r="B147" t="s">
        <v>218</v>
      </c>
      <c r="C147" s="64">
        <v>-20374.12</v>
      </c>
      <c r="D147" s="64">
        <v>0</v>
      </c>
      <c r="E147" s="156">
        <f t="shared" si="6"/>
        <v>0</v>
      </c>
      <c r="F147">
        <v>0</v>
      </c>
      <c r="G147" s="157">
        <f t="shared" si="7"/>
        <v>0</v>
      </c>
      <c r="H147">
        <v>0</v>
      </c>
      <c r="I147">
        <v>0</v>
      </c>
      <c r="J147">
        <v>0</v>
      </c>
      <c r="K147">
        <v>0</v>
      </c>
      <c r="L147" s="157">
        <f t="shared" si="8"/>
        <v>0</v>
      </c>
      <c r="M147">
        <v>0</v>
      </c>
      <c r="N147" s="84" t="s">
        <v>378</v>
      </c>
      <c r="O147">
        <v>0</v>
      </c>
    </row>
    <row r="148" spans="1:15" x14ac:dyDescent="0.3">
      <c r="A148">
        <v>3082</v>
      </c>
      <c r="B148" t="s">
        <v>219</v>
      </c>
      <c r="C148" s="64">
        <v>-18808.68</v>
      </c>
      <c r="D148" s="64">
        <v>0</v>
      </c>
      <c r="E148" s="156">
        <f t="shared" si="6"/>
        <v>0</v>
      </c>
      <c r="F148">
        <v>0</v>
      </c>
      <c r="G148" s="157">
        <f t="shared" si="7"/>
        <v>0</v>
      </c>
      <c r="H148">
        <v>0</v>
      </c>
      <c r="I148">
        <v>0</v>
      </c>
      <c r="J148">
        <v>0</v>
      </c>
      <c r="K148">
        <v>0</v>
      </c>
      <c r="L148" s="157">
        <f t="shared" si="8"/>
        <v>0</v>
      </c>
      <c r="M148">
        <v>0</v>
      </c>
      <c r="N148" s="84" t="s">
        <v>378</v>
      </c>
      <c r="O148">
        <v>0</v>
      </c>
    </row>
    <row r="149" spans="1:15" x14ac:dyDescent="0.3">
      <c r="A149">
        <v>3083</v>
      </c>
      <c r="B149" t="s">
        <v>220</v>
      </c>
      <c r="C149" s="64">
        <v>-15889.85</v>
      </c>
      <c r="D149" s="64">
        <v>-8</v>
      </c>
      <c r="E149" s="156">
        <f t="shared" si="6"/>
        <v>0</v>
      </c>
      <c r="F149">
        <v>0</v>
      </c>
      <c r="G149" s="157">
        <f t="shared" si="7"/>
        <v>0</v>
      </c>
      <c r="H149">
        <v>0</v>
      </c>
      <c r="I149">
        <v>0</v>
      </c>
      <c r="J149">
        <v>0</v>
      </c>
      <c r="K149">
        <v>0</v>
      </c>
      <c r="L149" s="157">
        <f t="shared" si="8"/>
        <v>0</v>
      </c>
      <c r="M149">
        <v>0</v>
      </c>
      <c r="N149" s="84" t="s">
        <v>378</v>
      </c>
      <c r="O149">
        <v>0</v>
      </c>
    </row>
    <row r="150" spans="1:15" x14ac:dyDescent="0.3">
      <c r="A150">
        <v>3084</v>
      </c>
      <c r="B150" t="s">
        <v>221</v>
      </c>
      <c r="C150" s="64">
        <v>-4864.6499999999996</v>
      </c>
      <c r="D150" s="64">
        <v>0</v>
      </c>
      <c r="E150" s="156">
        <f t="shared" si="6"/>
        <v>-1851.92</v>
      </c>
      <c r="F150">
        <v>0</v>
      </c>
      <c r="G150" s="157">
        <f t="shared" si="7"/>
        <v>4269.2</v>
      </c>
      <c r="H150">
        <v>0</v>
      </c>
      <c r="I150">
        <v>0</v>
      </c>
      <c r="J150">
        <v>0</v>
      </c>
      <c r="K150">
        <v>0</v>
      </c>
      <c r="L150" s="157">
        <f t="shared" si="8"/>
        <v>0</v>
      </c>
      <c r="M150">
        <v>4269.2</v>
      </c>
      <c r="N150" s="84" t="s">
        <v>379</v>
      </c>
      <c r="O150">
        <v>-1851.92</v>
      </c>
    </row>
    <row r="151" spans="1:15" x14ac:dyDescent="0.3">
      <c r="A151">
        <v>3088</v>
      </c>
      <c r="B151" t="s">
        <v>222</v>
      </c>
      <c r="C151" s="64">
        <v>-12721.29</v>
      </c>
      <c r="D151" s="64">
        <v>-3000</v>
      </c>
      <c r="E151" s="156">
        <f t="shared" si="6"/>
        <v>0</v>
      </c>
      <c r="F151">
        <v>0</v>
      </c>
      <c r="G151" s="157">
        <f t="shared" si="7"/>
        <v>0</v>
      </c>
      <c r="H151">
        <v>0</v>
      </c>
      <c r="I151">
        <v>0</v>
      </c>
      <c r="J151">
        <v>0</v>
      </c>
      <c r="K151">
        <v>0</v>
      </c>
      <c r="L151" s="157">
        <f t="shared" si="8"/>
        <v>0</v>
      </c>
      <c r="M151">
        <v>0</v>
      </c>
      <c r="N151" s="84" t="s">
        <v>378</v>
      </c>
      <c r="O151">
        <v>0</v>
      </c>
    </row>
    <row r="152" spans="1:15" x14ac:dyDescent="0.3">
      <c r="A152">
        <v>3089</v>
      </c>
      <c r="B152" t="s">
        <v>223</v>
      </c>
      <c r="C152" s="64">
        <v>-813.27</v>
      </c>
      <c r="D152" s="64">
        <v>-3000</v>
      </c>
      <c r="E152" s="156">
        <f t="shared" si="6"/>
        <v>0</v>
      </c>
      <c r="F152">
        <v>0</v>
      </c>
      <c r="G152" s="157">
        <f t="shared" si="7"/>
        <v>0</v>
      </c>
      <c r="H152">
        <v>0</v>
      </c>
      <c r="I152">
        <v>0</v>
      </c>
      <c r="J152">
        <v>0</v>
      </c>
      <c r="K152">
        <v>0</v>
      </c>
      <c r="L152" s="157">
        <f t="shared" si="8"/>
        <v>0</v>
      </c>
      <c r="M152">
        <v>0</v>
      </c>
      <c r="N152" s="84" t="s">
        <v>378</v>
      </c>
      <c r="O152">
        <v>0</v>
      </c>
    </row>
    <row r="153" spans="1:15" x14ac:dyDescent="0.3">
      <c r="A153">
        <v>3090</v>
      </c>
      <c r="B153" t="s">
        <v>224</v>
      </c>
      <c r="C153" s="64">
        <v>-11024.54</v>
      </c>
      <c r="D153" s="64">
        <v>0</v>
      </c>
      <c r="E153" s="156">
        <f t="shared" si="6"/>
        <v>0</v>
      </c>
      <c r="F153">
        <v>0</v>
      </c>
      <c r="G153" s="157">
        <f t="shared" si="7"/>
        <v>0</v>
      </c>
      <c r="H153">
        <v>0</v>
      </c>
      <c r="I153">
        <v>0</v>
      </c>
      <c r="J153">
        <v>0</v>
      </c>
      <c r="K153">
        <v>0</v>
      </c>
      <c r="L153" s="157">
        <f t="shared" si="8"/>
        <v>0</v>
      </c>
      <c r="M153">
        <v>0</v>
      </c>
      <c r="N153" s="84" t="s">
        <v>378</v>
      </c>
      <c r="O153">
        <v>0</v>
      </c>
    </row>
    <row r="154" spans="1:15" x14ac:dyDescent="0.3">
      <c r="A154">
        <v>3091</v>
      </c>
      <c r="B154" t="s">
        <v>225</v>
      </c>
      <c r="C154" s="64">
        <v>-7930.59</v>
      </c>
      <c r="D154" s="64">
        <v>0</v>
      </c>
      <c r="E154" s="156">
        <f t="shared" si="6"/>
        <v>0</v>
      </c>
      <c r="F154">
        <v>0</v>
      </c>
      <c r="G154" s="157">
        <f t="shared" si="7"/>
        <v>0</v>
      </c>
      <c r="H154">
        <v>0</v>
      </c>
      <c r="I154">
        <v>0</v>
      </c>
      <c r="J154">
        <v>0</v>
      </c>
      <c r="K154">
        <v>0</v>
      </c>
      <c r="L154" s="157">
        <f t="shared" si="8"/>
        <v>0</v>
      </c>
      <c r="M154">
        <v>0</v>
      </c>
      <c r="N154" s="84" t="s">
        <v>378</v>
      </c>
      <c r="O154">
        <v>0</v>
      </c>
    </row>
    <row r="155" spans="1:15" x14ac:dyDescent="0.3">
      <c r="A155">
        <v>3092</v>
      </c>
      <c r="B155" t="s">
        <v>226</v>
      </c>
      <c r="C155" s="64">
        <v>-2959.11</v>
      </c>
      <c r="D155" s="64">
        <v>0</v>
      </c>
      <c r="E155" s="156">
        <f t="shared" si="6"/>
        <v>0</v>
      </c>
      <c r="F155">
        <v>0</v>
      </c>
      <c r="G155" s="157">
        <f t="shared" si="7"/>
        <v>0</v>
      </c>
      <c r="H155">
        <v>0</v>
      </c>
      <c r="I155">
        <v>0</v>
      </c>
      <c r="J155">
        <v>0</v>
      </c>
      <c r="K155">
        <v>0</v>
      </c>
      <c r="L155" s="157">
        <f t="shared" si="8"/>
        <v>0</v>
      </c>
      <c r="M155">
        <v>0</v>
      </c>
      <c r="N155" s="84" t="s">
        <v>378</v>
      </c>
      <c r="O155">
        <v>0</v>
      </c>
    </row>
    <row r="156" spans="1:15" x14ac:dyDescent="0.3">
      <c r="A156">
        <v>3108</v>
      </c>
      <c r="B156" t="s">
        <v>227</v>
      </c>
      <c r="C156" s="64">
        <v>-8588.94</v>
      </c>
      <c r="D156" s="64">
        <v>0</v>
      </c>
      <c r="E156" s="156">
        <f t="shared" si="6"/>
        <v>-2041.36</v>
      </c>
      <c r="F156">
        <v>0</v>
      </c>
      <c r="G156" s="157">
        <f t="shared" si="7"/>
        <v>0</v>
      </c>
      <c r="H156">
        <v>0</v>
      </c>
      <c r="I156">
        <v>0</v>
      </c>
      <c r="J156">
        <v>0</v>
      </c>
      <c r="K156">
        <v>0</v>
      </c>
      <c r="L156" s="157">
        <f t="shared" si="8"/>
        <v>0</v>
      </c>
      <c r="M156">
        <v>0</v>
      </c>
      <c r="N156" s="84" t="s">
        <v>378</v>
      </c>
      <c r="O156">
        <v>-2041.36</v>
      </c>
    </row>
    <row r="157" spans="1:15" x14ac:dyDescent="0.3">
      <c r="A157">
        <v>3109</v>
      </c>
      <c r="B157" t="s">
        <v>228</v>
      </c>
      <c r="C157" s="64">
        <v>-4396.3</v>
      </c>
      <c r="D157" s="64">
        <v>0</v>
      </c>
      <c r="E157" s="156">
        <f t="shared" si="6"/>
        <v>0</v>
      </c>
      <c r="F157">
        <v>0</v>
      </c>
      <c r="G157" s="157">
        <f t="shared" si="7"/>
        <v>0</v>
      </c>
      <c r="H157">
        <v>0</v>
      </c>
      <c r="I157">
        <v>0</v>
      </c>
      <c r="J157">
        <v>0</v>
      </c>
      <c r="K157">
        <v>0</v>
      </c>
      <c r="L157" s="157">
        <f t="shared" si="8"/>
        <v>0</v>
      </c>
      <c r="M157">
        <v>0</v>
      </c>
      <c r="N157" s="84" t="s">
        <v>378</v>
      </c>
      <c r="O157">
        <v>0</v>
      </c>
    </row>
    <row r="158" spans="1:15" x14ac:dyDescent="0.3">
      <c r="A158">
        <v>3111</v>
      </c>
      <c r="B158" t="s">
        <v>229</v>
      </c>
      <c r="C158" s="64">
        <v>-26513.39</v>
      </c>
      <c r="D158" s="64">
        <v>0</v>
      </c>
      <c r="E158" s="156">
        <f t="shared" si="6"/>
        <v>0</v>
      </c>
      <c r="F158">
        <v>-390.8</v>
      </c>
      <c r="G158" s="157">
        <f t="shared" si="7"/>
        <v>0</v>
      </c>
      <c r="H158">
        <v>0</v>
      </c>
      <c r="I158">
        <v>0</v>
      </c>
      <c r="J158">
        <v>0</v>
      </c>
      <c r="K158">
        <v>0</v>
      </c>
      <c r="L158" s="157">
        <f t="shared" si="8"/>
        <v>0</v>
      </c>
      <c r="M158">
        <v>0</v>
      </c>
      <c r="N158" s="84" t="s">
        <v>378</v>
      </c>
      <c r="O158">
        <v>0</v>
      </c>
    </row>
    <row r="159" spans="1:15" x14ac:dyDescent="0.3">
      <c r="A159">
        <v>3117</v>
      </c>
      <c r="B159" t="s">
        <v>230</v>
      </c>
      <c r="C159" s="64">
        <v>-30498.080000000002</v>
      </c>
      <c r="D159" s="64">
        <v>0</v>
      </c>
      <c r="E159" s="156">
        <f t="shared" si="6"/>
        <v>0</v>
      </c>
      <c r="F159">
        <v>-3668.1</v>
      </c>
      <c r="G159" s="157">
        <f t="shared" si="7"/>
        <v>0</v>
      </c>
      <c r="H159">
        <v>0</v>
      </c>
      <c r="I159">
        <v>0</v>
      </c>
      <c r="J159">
        <v>0</v>
      </c>
      <c r="K159">
        <v>0</v>
      </c>
      <c r="L159" s="157">
        <f t="shared" si="8"/>
        <v>0</v>
      </c>
      <c r="M159">
        <v>0</v>
      </c>
      <c r="N159" s="84" t="s">
        <v>378</v>
      </c>
      <c r="O159">
        <v>0</v>
      </c>
    </row>
    <row r="160" spans="1:15" x14ac:dyDescent="0.3">
      <c r="A160">
        <v>3120</v>
      </c>
      <c r="B160" t="s">
        <v>231</v>
      </c>
      <c r="C160" s="64">
        <v>-4930.45</v>
      </c>
      <c r="D160" s="64">
        <v>0</v>
      </c>
      <c r="E160" s="156">
        <f t="shared" si="6"/>
        <v>0</v>
      </c>
      <c r="F160">
        <v>0</v>
      </c>
      <c r="G160" s="157">
        <f t="shared" si="7"/>
        <v>0</v>
      </c>
      <c r="H160">
        <v>0</v>
      </c>
      <c r="I160">
        <v>0</v>
      </c>
      <c r="J160">
        <v>0</v>
      </c>
      <c r="K160">
        <v>0</v>
      </c>
      <c r="L160" s="157">
        <f t="shared" si="8"/>
        <v>0</v>
      </c>
      <c r="M160">
        <v>0</v>
      </c>
      <c r="N160" s="84" t="s">
        <v>378</v>
      </c>
      <c r="O160">
        <v>0</v>
      </c>
    </row>
    <row r="161" spans="1:15" x14ac:dyDescent="0.3">
      <c r="A161">
        <v>3122</v>
      </c>
      <c r="B161" t="s">
        <v>232</v>
      </c>
      <c r="C161" s="64">
        <v>-2436.7199999999998</v>
      </c>
      <c r="D161" s="64">
        <v>-5000</v>
      </c>
      <c r="E161" s="156">
        <f t="shared" si="6"/>
        <v>0</v>
      </c>
      <c r="F161">
        <v>0</v>
      </c>
      <c r="G161" s="157">
        <f t="shared" si="7"/>
        <v>0</v>
      </c>
      <c r="H161">
        <v>0</v>
      </c>
      <c r="I161">
        <v>0</v>
      </c>
      <c r="J161">
        <v>0</v>
      </c>
      <c r="K161">
        <v>0</v>
      </c>
      <c r="L161" s="157">
        <f t="shared" si="8"/>
        <v>0</v>
      </c>
      <c r="M161">
        <v>0</v>
      </c>
      <c r="N161" s="84" t="s">
        <v>378</v>
      </c>
      <c r="O161">
        <v>0</v>
      </c>
    </row>
    <row r="162" spans="1:15" x14ac:dyDescent="0.3">
      <c r="A162">
        <v>3123</v>
      </c>
      <c r="B162" t="s">
        <v>233</v>
      </c>
      <c r="C162" s="64">
        <v>0</v>
      </c>
      <c r="D162" s="64">
        <v>0</v>
      </c>
      <c r="E162" s="156">
        <f t="shared" si="6"/>
        <v>0</v>
      </c>
      <c r="F162">
        <v>0</v>
      </c>
      <c r="G162" s="157">
        <f t="shared" si="7"/>
        <v>0</v>
      </c>
      <c r="H162">
        <v>0</v>
      </c>
      <c r="I162">
        <v>0</v>
      </c>
      <c r="J162">
        <v>0</v>
      </c>
      <c r="K162">
        <v>0</v>
      </c>
      <c r="L162" s="157">
        <f t="shared" si="8"/>
        <v>0</v>
      </c>
      <c r="M162">
        <v>0</v>
      </c>
      <c r="N162" s="84" t="s">
        <v>378</v>
      </c>
      <c r="O162">
        <v>0</v>
      </c>
    </row>
    <row r="163" spans="1:15" x14ac:dyDescent="0.3">
      <c r="A163">
        <v>3126</v>
      </c>
      <c r="B163" t="s">
        <v>234</v>
      </c>
      <c r="C163" s="64">
        <v>-16717.39</v>
      </c>
      <c r="D163" s="64">
        <v>0</v>
      </c>
      <c r="E163" s="156">
        <f t="shared" si="6"/>
        <v>0</v>
      </c>
      <c r="F163">
        <v>0</v>
      </c>
      <c r="G163" s="157">
        <f t="shared" si="7"/>
        <v>0</v>
      </c>
      <c r="H163">
        <v>0</v>
      </c>
      <c r="I163">
        <v>0</v>
      </c>
      <c r="J163">
        <v>0</v>
      </c>
      <c r="K163">
        <v>0</v>
      </c>
      <c r="L163" s="157">
        <f t="shared" si="8"/>
        <v>0</v>
      </c>
      <c r="M163">
        <v>0</v>
      </c>
      <c r="N163" s="84" t="s">
        <v>378</v>
      </c>
      <c r="O163">
        <v>0</v>
      </c>
    </row>
    <row r="164" spans="1:15" x14ac:dyDescent="0.3">
      <c r="A164">
        <v>3129</v>
      </c>
      <c r="B164" t="s">
        <v>235</v>
      </c>
      <c r="C164" s="64">
        <v>-9640.2800000000007</v>
      </c>
      <c r="D164" s="64">
        <v>0</v>
      </c>
      <c r="E164" s="156">
        <f t="shared" si="6"/>
        <v>0</v>
      </c>
      <c r="F164">
        <v>0</v>
      </c>
      <c r="G164" s="157">
        <f t="shared" si="7"/>
        <v>0</v>
      </c>
      <c r="H164">
        <v>0</v>
      </c>
      <c r="I164">
        <v>0</v>
      </c>
      <c r="J164">
        <v>0</v>
      </c>
      <c r="K164">
        <v>0</v>
      </c>
      <c r="L164" s="157">
        <f t="shared" si="8"/>
        <v>0</v>
      </c>
      <c r="M164">
        <v>0</v>
      </c>
      <c r="N164" s="84" t="s">
        <v>378</v>
      </c>
      <c r="O164">
        <v>0</v>
      </c>
    </row>
    <row r="165" spans="1:15" x14ac:dyDescent="0.3">
      <c r="A165">
        <v>3130</v>
      </c>
      <c r="B165" t="s">
        <v>236</v>
      </c>
      <c r="C165" s="64">
        <v>-6883.23</v>
      </c>
      <c r="D165" s="64">
        <v>0</v>
      </c>
      <c r="E165" s="156">
        <f t="shared" si="6"/>
        <v>0</v>
      </c>
      <c r="F165">
        <v>0</v>
      </c>
      <c r="G165" s="157">
        <f t="shared" si="7"/>
        <v>0</v>
      </c>
      <c r="H165">
        <v>0</v>
      </c>
      <c r="I165">
        <v>0</v>
      </c>
      <c r="J165">
        <v>0</v>
      </c>
      <c r="K165">
        <v>0</v>
      </c>
      <c r="L165" s="157">
        <f t="shared" si="8"/>
        <v>0</v>
      </c>
      <c r="M165">
        <v>0</v>
      </c>
      <c r="N165" s="84" t="s">
        <v>378</v>
      </c>
      <c r="O165">
        <v>0</v>
      </c>
    </row>
    <row r="166" spans="1:15" x14ac:dyDescent="0.3">
      <c r="A166">
        <v>3136</v>
      </c>
      <c r="B166" t="s">
        <v>237</v>
      </c>
      <c r="C166" s="64">
        <v>0</v>
      </c>
      <c r="D166" s="64">
        <v>0</v>
      </c>
      <c r="E166" s="156">
        <f t="shared" si="6"/>
        <v>0</v>
      </c>
      <c r="F166">
        <v>0</v>
      </c>
      <c r="G166" s="157">
        <f t="shared" si="7"/>
        <v>0</v>
      </c>
      <c r="H166">
        <v>0</v>
      </c>
      <c r="I166">
        <v>0</v>
      </c>
      <c r="J166">
        <v>0</v>
      </c>
      <c r="K166">
        <v>0</v>
      </c>
      <c r="L166" s="157">
        <f t="shared" si="8"/>
        <v>0</v>
      </c>
      <c r="M166">
        <v>0</v>
      </c>
      <c r="N166" s="84" t="s">
        <v>378</v>
      </c>
      <c r="O166">
        <v>0</v>
      </c>
    </row>
    <row r="167" spans="1:15" x14ac:dyDescent="0.3">
      <c r="A167">
        <v>3137</v>
      </c>
      <c r="B167" t="s">
        <v>238</v>
      </c>
      <c r="C167" s="64">
        <v>-3833.34</v>
      </c>
      <c r="D167" s="64">
        <v>0</v>
      </c>
      <c r="E167" s="156">
        <f t="shared" si="6"/>
        <v>0</v>
      </c>
      <c r="F167">
        <v>0</v>
      </c>
      <c r="G167" s="157">
        <f t="shared" si="7"/>
        <v>0</v>
      </c>
      <c r="H167">
        <v>0</v>
      </c>
      <c r="I167">
        <v>0</v>
      </c>
      <c r="J167">
        <v>0</v>
      </c>
      <c r="K167">
        <v>0</v>
      </c>
      <c r="L167" s="157">
        <f t="shared" si="8"/>
        <v>0</v>
      </c>
      <c r="M167">
        <v>0</v>
      </c>
      <c r="N167" s="84" t="s">
        <v>378</v>
      </c>
      <c r="O167">
        <v>0</v>
      </c>
    </row>
    <row r="168" spans="1:15" x14ac:dyDescent="0.3">
      <c r="A168">
        <v>3138</v>
      </c>
      <c r="B168" t="s">
        <v>239</v>
      </c>
      <c r="C168" s="64">
        <v>-10209.1</v>
      </c>
      <c r="D168" s="64">
        <v>0</v>
      </c>
      <c r="E168" s="156">
        <f t="shared" si="6"/>
        <v>0</v>
      </c>
      <c r="F168">
        <v>0</v>
      </c>
      <c r="G168" s="157">
        <f t="shared" si="7"/>
        <v>0</v>
      </c>
      <c r="H168">
        <v>0</v>
      </c>
      <c r="I168">
        <v>0</v>
      </c>
      <c r="J168">
        <v>0</v>
      </c>
      <c r="K168">
        <v>0</v>
      </c>
      <c r="L168" s="157">
        <f t="shared" si="8"/>
        <v>0</v>
      </c>
      <c r="M168">
        <v>0</v>
      </c>
      <c r="N168" s="84" t="s">
        <v>378</v>
      </c>
      <c r="O168">
        <v>0</v>
      </c>
    </row>
    <row r="169" spans="1:15" x14ac:dyDescent="0.3">
      <c r="A169">
        <v>3139</v>
      </c>
      <c r="B169" t="s">
        <v>240</v>
      </c>
      <c r="C169" s="64">
        <v>-7679.36</v>
      </c>
      <c r="D169" s="64">
        <v>0</v>
      </c>
      <c r="E169" s="156">
        <f t="shared" si="6"/>
        <v>0</v>
      </c>
      <c r="F169">
        <v>0</v>
      </c>
      <c r="G169" s="157">
        <f t="shared" si="7"/>
        <v>0</v>
      </c>
      <c r="H169">
        <v>0</v>
      </c>
      <c r="I169">
        <v>0</v>
      </c>
      <c r="J169">
        <v>0</v>
      </c>
      <c r="K169">
        <v>0</v>
      </c>
      <c r="L169" s="157">
        <f t="shared" si="8"/>
        <v>0</v>
      </c>
      <c r="M169">
        <v>0</v>
      </c>
      <c r="N169" s="84" t="s">
        <v>378</v>
      </c>
      <c r="O169">
        <v>0</v>
      </c>
    </row>
    <row r="170" spans="1:15" x14ac:dyDescent="0.3">
      <c r="A170">
        <v>3145</v>
      </c>
      <c r="B170" t="s">
        <v>241</v>
      </c>
      <c r="C170" s="64">
        <v>-13070.84</v>
      </c>
      <c r="D170" s="64">
        <v>0</v>
      </c>
      <c r="E170" s="156">
        <f t="shared" si="6"/>
        <v>0</v>
      </c>
      <c r="F170">
        <v>0</v>
      </c>
      <c r="G170" s="157">
        <f t="shared" si="7"/>
        <v>0</v>
      </c>
      <c r="H170">
        <v>0</v>
      </c>
      <c r="I170">
        <v>0</v>
      </c>
      <c r="J170">
        <v>0</v>
      </c>
      <c r="K170">
        <v>0</v>
      </c>
      <c r="L170" s="157">
        <f t="shared" si="8"/>
        <v>0</v>
      </c>
      <c r="M170">
        <v>0</v>
      </c>
      <c r="N170" s="84" t="s">
        <v>378</v>
      </c>
      <c r="O170">
        <v>0</v>
      </c>
    </row>
    <row r="171" spans="1:15" x14ac:dyDescent="0.3">
      <c r="A171">
        <v>3146</v>
      </c>
      <c r="B171" t="s">
        <v>242</v>
      </c>
      <c r="C171" s="64">
        <v>-14087.15</v>
      </c>
      <c r="D171" s="64">
        <v>-722</v>
      </c>
      <c r="E171" s="156">
        <f t="shared" si="6"/>
        <v>0</v>
      </c>
      <c r="F171">
        <v>0</v>
      </c>
      <c r="G171" s="157">
        <f t="shared" si="7"/>
        <v>0</v>
      </c>
      <c r="H171">
        <v>0</v>
      </c>
      <c r="I171">
        <v>0</v>
      </c>
      <c r="J171">
        <v>0</v>
      </c>
      <c r="K171">
        <v>0</v>
      </c>
      <c r="L171" s="157">
        <f t="shared" si="8"/>
        <v>0</v>
      </c>
      <c r="M171">
        <v>0</v>
      </c>
      <c r="N171" s="84" t="s">
        <v>378</v>
      </c>
      <c r="O171">
        <v>0</v>
      </c>
    </row>
    <row r="172" spans="1:15" x14ac:dyDescent="0.3">
      <c r="A172">
        <v>3149</v>
      </c>
      <c r="B172" t="s">
        <v>243</v>
      </c>
      <c r="C172" s="64">
        <v>-2800.63</v>
      </c>
      <c r="D172" s="64">
        <v>0</v>
      </c>
      <c r="E172" s="156">
        <f t="shared" si="6"/>
        <v>0</v>
      </c>
      <c r="F172">
        <v>0</v>
      </c>
      <c r="G172" s="157">
        <f t="shared" si="7"/>
        <v>0</v>
      </c>
      <c r="H172">
        <v>0</v>
      </c>
      <c r="I172">
        <v>0</v>
      </c>
      <c r="J172">
        <v>0</v>
      </c>
      <c r="K172">
        <v>0</v>
      </c>
      <c r="L172" s="157">
        <f t="shared" si="8"/>
        <v>0</v>
      </c>
      <c r="M172">
        <v>0</v>
      </c>
      <c r="N172" s="84" t="s">
        <v>378</v>
      </c>
      <c r="O172">
        <v>0</v>
      </c>
    </row>
    <row r="173" spans="1:15" x14ac:dyDescent="0.3">
      <c r="A173">
        <v>3150</v>
      </c>
      <c r="B173" t="s">
        <v>244</v>
      </c>
      <c r="C173" s="64">
        <v>-1044.96</v>
      </c>
      <c r="D173" s="64">
        <v>0</v>
      </c>
      <c r="E173" s="156">
        <f t="shared" si="6"/>
        <v>0</v>
      </c>
      <c r="F173">
        <v>0</v>
      </c>
      <c r="G173" s="157">
        <f t="shared" si="7"/>
        <v>0</v>
      </c>
      <c r="H173">
        <v>0</v>
      </c>
      <c r="I173">
        <v>0</v>
      </c>
      <c r="J173">
        <v>0</v>
      </c>
      <c r="K173">
        <v>0</v>
      </c>
      <c r="L173" s="157">
        <f t="shared" si="8"/>
        <v>0</v>
      </c>
      <c r="M173">
        <v>0</v>
      </c>
      <c r="N173" s="84" t="s">
        <v>378</v>
      </c>
      <c r="O173">
        <v>0</v>
      </c>
    </row>
    <row r="174" spans="1:15" x14ac:dyDescent="0.3">
      <c r="A174">
        <v>3153</v>
      </c>
      <c r="B174" t="s">
        <v>245</v>
      </c>
      <c r="C174" s="64">
        <v>-1797.06</v>
      </c>
      <c r="D174" s="64">
        <v>0</v>
      </c>
      <c r="E174" s="156">
        <f t="shared" si="6"/>
        <v>0</v>
      </c>
      <c r="F174">
        <v>0</v>
      </c>
      <c r="G174" s="157">
        <f t="shared" si="7"/>
        <v>0</v>
      </c>
      <c r="H174">
        <v>0</v>
      </c>
      <c r="I174">
        <v>0</v>
      </c>
      <c r="J174">
        <v>0</v>
      </c>
      <c r="K174">
        <v>0</v>
      </c>
      <c r="L174" s="157">
        <f t="shared" si="8"/>
        <v>0</v>
      </c>
      <c r="M174">
        <v>0</v>
      </c>
      <c r="N174" s="84" t="s">
        <v>378</v>
      </c>
      <c r="O174">
        <v>0</v>
      </c>
    </row>
    <row r="175" spans="1:15" x14ac:dyDescent="0.3">
      <c r="A175">
        <v>3154</v>
      </c>
      <c r="B175" t="s">
        <v>246</v>
      </c>
      <c r="C175" s="64">
        <v>-19216.36</v>
      </c>
      <c r="D175" s="64">
        <v>0</v>
      </c>
      <c r="E175" s="156">
        <f t="shared" si="6"/>
        <v>0</v>
      </c>
      <c r="F175">
        <v>0</v>
      </c>
      <c r="G175" s="157">
        <f t="shared" si="7"/>
        <v>0</v>
      </c>
      <c r="H175">
        <v>0</v>
      </c>
      <c r="I175">
        <v>0</v>
      </c>
      <c r="J175">
        <v>0</v>
      </c>
      <c r="K175">
        <v>0</v>
      </c>
      <c r="L175" s="157">
        <f t="shared" si="8"/>
        <v>0</v>
      </c>
      <c r="M175">
        <v>0</v>
      </c>
      <c r="N175" s="84" t="s">
        <v>378</v>
      </c>
      <c r="O175">
        <v>0</v>
      </c>
    </row>
    <row r="176" spans="1:15" x14ac:dyDescent="0.3">
      <c r="A176">
        <v>3155</v>
      </c>
      <c r="B176" t="s">
        <v>247</v>
      </c>
      <c r="C176" s="64">
        <v>0</v>
      </c>
      <c r="D176" s="64">
        <v>0</v>
      </c>
      <c r="E176" s="156">
        <f t="shared" si="6"/>
        <v>-1549.22</v>
      </c>
      <c r="F176">
        <v>0</v>
      </c>
      <c r="G176" s="157">
        <f t="shared" si="7"/>
        <v>0</v>
      </c>
      <c r="H176">
        <v>0</v>
      </c>
      <c r="I176">
        <v>0</v>
      </c>
      <c r="J176">
        <v>0</v>
      </c>
      <c r="K176">
        <v>0</v>
      </c>
      <c r="L176" s="157">
        <f t="shared" si="8"/>
        <v>0</v>
      </c>
      <c r="M176">
        <v>0</v>
      </c>
      <c r="N176" s="84" t="s">
        <v>378</v>
      </c>
      <c r="O176">
        <v>-1549.22</v>
      </c>
    </row>
    <row r="177" spans="1:15" x14ac:dyDescent="0.3">
      <c r="A177">
        <v>3158</v>
      </c>
      <c r="B177" t="s">
        <v>248</v>
      </c>
      <c r="C177" s="64">
        <v>-5194.1099999999997</v>
      </c>
      <c r="D177" s="64">
        <v>0</v>
      </c>
      <c r="E177" s="156">
        <f t="shared" si="6"/>
        <v>0</v>
      </c>
      <c r="F177">
        <v>0</v>
      </c>
      <c r="G177" s="157">
        <f t="shared" si="7"/>
        <v>0</v>
      </c>
      <c r="H177">
        <v>0</v>
      </c>
      <c r="I177">
        <v>0</v>
      </c>
      <c r="J177">
        <v>0</v>
      </c>
      <c r="K177">
        <v>0</v>
      </c>
      <c r="L177" s="157">
        <f t="shared" si="8"/>
        <v>0</v>
      </c>
      <c r="M177">
        <v>0</v>
      </c>
      <c r="N177" s="84" t="s">
        <v>378</v>
      </c>
      <c r="O177">
        <v>0</v>
      </c>
    </row>
    <row r="178" spans="1:15" x14ac:dyDescent="0.3">
      <c r="A178">
        <v>3159</v>
      </c>
      <c r="B178" t="s">
        <v>249</v>
      </c>
      <c r="C178" s="64">
        <v>0</v>
      </c>
      <c r="D178" s="64">
        <v>0</v>
      </c>
      <c r="E178" s="156">
        <f t="shared" si="6"/>
        <v>0</v>
      </c>
      <c r="F178">
        <v>0</v>
      </c>
      <c r="G178" s="157">
        <f t="shared" si="7"/>
        <v>0</v>
      </c>
      <c r="H178">
        <v>0</v>
      </c>
      <c r="I178">
        <v>0</v>
      </c>
      <c r="J178">
        <v>0</v>
      </c>
      <c r="K178">
        <v>0</v>
      </c>
      <c r="L178" s="157">
        <f t="shared" si="8"/>
        <v>0</v>
      </c>
      <c r="M178">
        <v>0</v>
      </c>
      <c r="N178"/>
      <c r="O178">
        <v>0</v>
      </c>
    </row>
    <row r="179" spans="1:15" x14ac:dyDescent="0.3">
      <c r="A179">
        <v>3160</v>
      </c>
      <c r="B179" t="s">
        <v>250</v>
      </c>
      <c r="C179" s="64">
        <v>-2902.32</v>
      </c>
      <c r="D179" s="64">
        <v>-16047.6</v>
      </c>
      <c r="E179" s="156">
        <f t="shared" si="6"/>
        <v>0</v>
      </c>
      <c r="F179">
        <v>0</v>
      </c>
      <c r="G179" s="157">
        <f>J179+I179+H179+N178</f>
        <v>0</v>
      </c>
      <c r="H179">
        <v>0</v>
      </c>
      <c r="I179">
        <v>0</v>
      </c>
      <c r="J179">
        <v>0</v>
      </c>
      <c r="K179">
        <v>0</v>
      </c>
      <c r="L179" s="157">
        <f>ROUND(G179-K179-N178,2)</f>
        <v>0</v>
      </c>
      <c r="M179">
        <v>0</v>
      </c>
      <c r="N179" s="84" t="s">
        <v>378</v>
      </c>
      <c r="O179">
        <v>0</v>
      </c>
    </row>
    <row r="180" spans="1:15" x14ac:dyDescent="0.3">
      <c r="A180">
        <v>3167</v>
      </c>
      <c r="B180" t="s">
        <v>251</v>
      </c>
      <c r="C180" s="64">
        <v>-10799.62</v>
      </c>
      <c r="D180" s="64">
        <v>0</v>
      </c>
      <c r="E180" s="156">
        <f t="shared" si="6"/>
        <v>0</v>
      </c>
      <c r="F180">
        <v>0</v>
      </c>
      <c r="G180" s="157">
        <f t="shared" si="7"/>
        <v>0</v>
      </c>
      <c r="H180">
        <v>0</v>
      </c>
      <c r="I180">
        <v>0</v>
      </c>
      <c r="J180">
        <v>0</v>
      </c>
      <c r="K180">
        <v>0</v>
      </c>
      <c r="L180" s="157">
        <f t="shared" si="8"/>
        <v>0</v>
      </c>
      <c r="M180">
        <v>0</v>
      </c>
      <c r="N180" s="84" t="s">
        <v>378</v>
      </c>
      <c r="O180">
        <v>0</v>
      </c>
    </row>
    <row r="181" spans="1:15" x14ac:dyDescent="0.3">
      <c r="A181">
        <v>3168</v>
      </c>
      <c r="B181" t="s">
        <v>252</v>
      </c>
      <c r="C181" s="64">
        <v>-17618.64</v>
      </c>
      <c r="D181" s="64">
        <v>0</v>
      </c>
      <c r="E181" s="156">
        <f t="shared" si="6"/>
        <v>0</v>
      </c>
      <c r="F181">
        <v>0</v>
      </c>
      <c r="G181" s="157">
        <f t="shared" si="7"/>
        <v>0</v>
      </c>
      <c r="H181">
        <v>0</v>
      </c>
      <c r="I181">
        <v>0</v>
      </c>
      <c r="J181">
        <v>0</v>
      </c>
      <c r="K181">
        <v>0</v>
      </c>
      <c r="L181" s="157">
        <f t="shared" si="8"/>
        <v>0</v>
      </c>
      <c r="M181">
        <v>0</v>
      </c>
      <c r="N181" s="84" t="s">
        <v>378</v>
      </c>
      <c r="O181">
        <v>0</v>
      </c>
    </row>
    <row r="182" spans="1:15" x14ac:dyDescent="0.3">
      <c r="A182">
        <v>3169</v>
      </c>
      <c r="B182" t="s">
        <v>253</v>
      </c>
      <c r="C182" s="64">
        <v>-10708.9</v>
      </c>
      <c r="D182" s="64">
        <v>0</v>
      </c>
      <c r="E182" s="156">
        <f t="shared" si="6"/>
        <v>0</v>
      </c>
      <c r="F182">
        <v>0</v>
      </c>
      <c r="G182" s="157">
        <f t="shared" si="7"/>
        <v>0</v>
      </c>
      <c r="H182">
        <v>0</v>
      </c>
      <c r="I182">
        <v>0</v>
      </c>
      <c r="J182">
        <v>0</v>
      </c>
      <c r="K182">
        <v>0</v>
      </c>
      <c r="L182" s="157">
        <f t="shared" si="8"/>
        <v>0</v>
      </c>
      <c r="M182">
        <v>0</v>
      </c>
      <c r="N182" s="84" t="s">
        <v>378</v>
      </c>
      <c r="O182">
        <v>0</v>
      </c>
    </row>
    <row r="183" spans="1:15" x14ac:dyDescent="0.3">
      <c r="A183">
        <v>3171</v>
      </c>
      <c r="B183" t="s">
        <v>254</v>
      </c>
      <c r="C183" s="64">
        <v>-11177.44</v>
      </c>
      <c r="D183" s="64">
        <v>0</v>
      </c>
      <c r="E183" s="156">
        <f t="shared" si="6"/>
        <v>0</v>
      </c>
      <c r="F183">
        <v>0</v>
      </c>
      <c r="G183" s="157">
        <f t="shared" si="7"/>
        <v>0</v>
      </c>
      <c r="H183">
        <v>0</v>
      </c>
      <c r="I183">
        <v>0</v>
      </c>
      <c r="J183">
        <v>0</v>
      </c>
      <c r="K183">
        <v>0</v>
      </c>
      <c r="L183" s="157">
        <f t="shared" si="8"/>
        <v>0</v>
      </c>
      <c r="M183">
        <v>0</v>
      </c>
      <c r="N183" s="84" t="s">
        <v>378</v>
      </c>
      <c r="O183">
        <v>0</v>
      </c>
    </row>
    <row r="184" spans="1:15" x14ac:dyDescent="0.3">
      <c r="A184">
        <v>3175</v>
      </c>
      <c r="B184" t="s">
        <v>255</v>
      </c>
      <c r="C184" s="64">
        <v>-14031.67</v>
      </c>
      <c r="D184" s="64">
        <v>0</v>
      </c>
      <c r="E184" s="156">
        <f t="shared" si="6"/>
        <v>-5283.36</v>
      </c>
      <c r="F184">
        <v>0</v>
      </c>
      <c r="G184" s="157">
        <f t="shared" si="7"/>
        <v>19618.28</v>
      </c>
      <c r="H184">
        <v>-1881.72</v>
      </c>
      <c r="I184">
        <v>21500</v>
      </c>
      <c r="J184">
        <v>0</v>
      </c>
      <c r="K184">
        <v>19618.28</v>
      </c>
      <c r="L184" s="157">
        <f t="shared" si="8"/>
        <v>0</v>
      </c>
      <c r="M184">
        <v>0</v>
      </c>
      <c r="N184" s="84" t="s">
        <v>378</v>
      </c>
      <c r="O184">
        <v>-3401.64</v>
      </c>
    </row>
    <row r="185" spans="1:15" x14ac:dyDescent="0.3">
      <c r="A185">
        <v>3178</v>
      </c>
      <c r="B185" t="s">
        <v>256</v>
      </c>
      <c r="C185" s="64">
        <v>-10382.99</v>
      </c>
      <c r="D185" s="64">
        <v>-5860.81</v>
      </c>
      <c r="E185" s="156">
        <f t="shared" ref="E185:E247" si="9">H185+O185</f>
        <v>0</v>
      </c>
      <c r="F185">
        <v>0</v>
      </c>
      <c r="G185" s="157">
        <f t="shared" ref="G185:G247" si="10">J185+I185+H185+M185</f>
        <v>0</v>
      </c>
      <c r="H185">
        <v>0</v>
      </c>
      <c r="I185">
        <v>0</v>
      </c>
      <c r="J185">
        <v>0</v>
      </c>
      <c r="K185">
        <v>0</v>
      </c>
      <c r="L185" s="157">
        <f t="shared" ref="L185:L247" si="11">ROUND(G185-K185-M185,2)</f>
        <v>0</v>
      </c>
      <c r="M185">
        <v>0</v>
      </c>
      <c r="N185" s="84" t="s">
        <v>378</v>
      </c>
      <c r="O185">
        <v>0</v>
      </c>
    </row>
    <row r="186" spans="1:15" x14ac:dyDescent="0.3">
      <c r="A186">
        <v>3179</v>
      </c>
      <c r="B186" t="s">
        <v>257</v>
      </c>
      <c r="C186" s="64">
        <v>16610.400000000001</v>
      </c>
      <c r="D186" s="64">
        <v>0</v>
      </c>
      <c r="E186" s="156">
        <f t="shared" si="9"/>
        <v>-6644.16</v>
      </c>
      <c r="F186">
        <v>0</v>
      </c>
      <c r="G186" s="157">
        <f t="shared" si="10"/>
        <v>9966.24</v>
      </c>
      <c r="H186">
        <v>0</v>
      </c>
      <c r="I186">
        <v>0</v>
      </c>
      <c r="J186">
        <v>0</v>
      </c>
      <c r="K186">
        <v>0</v>
      </c>
      <c r="L186" s="157">
        <f t="shared" si="11"/>
        <v>0</v>
      </c>
      <c r="M186">
        <v>9966.24</v>
      </c>
      <c r="N186" s="84" t="s">
        <v>378</v>
      </c>
      <c r="O186">
        <v>-6644.16</v>
      </c>
    </row>
    <row r="187" spans="1:15" x14ac:dyDescent="0.3">
      <c r="A187">
        <v>3181</v>
      </c>
      <c r="B187" t="s">
        <v>258</v>
      </c>
      <c r="C187" s="64">
        <v>-13241.21</v>
      </c>
      <c r="D187" s="64">
        <v>0</v>
      </c>
      <c r="E187" s="156">
        <f t="shared" si="9"/>
        <v>0</v>
      </c>
      <c r="F187">
        <v>0</v>
      </c>
      <c r="G187" s="157">
        <f t="shared" si="10"/>
        <v>0</v>
      </c>
      <c r="H187">
        <v>0</v>
      </c>
      <c r="I187">
        <v>0</v>
      </c>
      <c r="J187">
        <v>0</v>
      </c>
      <c r="K187">
        <v>0</v>
      </c>
      <c r="L187" s="157">
        <f t="shared" si="11"/>
        <v>0</v>
      </c>
      <c r="M187">
        <v>0</v>
      </c>
      <c r="N187" s="84" t="s">
        <v>378</v>
      </c>
      <c r="O187">
        <v>0</v>
      </c>
    </row>
    <row r="188" spans="1:15" x14ac:dyDescent="0.3">
      <c r="A188">
        <v>3182</v>
      </c>
      <c r="B188" t="s">
        <v>259</v>
      </c>
      <c r="C188" s="64">
        <v>-13698.7</v>
      </c>
      <c r="D188" s="64">
        <v>0</v>
      </c>
      <c r="E188" s="156">
        <f t="shared" si="9"/>
        <v>0</v>
      </c>
      <c r="F188">
        <v>0</v>
      </c>
      <c r="G188" s="157">
        <f t="shared" si="10"/>
        <v>0</v>
      </c>
      <c r="H188">
        <v>0</v>
      </c>
      <c r="I188">
        <v>0</v>
      </c>
      <c r="J188">
        <v>0</v>
      </c>
      <c r="K188">
        <v>0</v>
      </c>
      <c r="L188" s="157">
        <f t="shared" si="11"/>
        <v>0</v>
      </c>
      <c r="M188">
        <v>0</v>
      </c>
      <c r="N188" s="84" t="s">
        <v>378</v>
      </c>
      <c r="O188">
        <v>0</v>
      </c>
    </row>
    <row r="189" spans="1:15" x14ac:dyDescent="0.3">
      <c r="A189">
        <v>3183</v>
      </c>
      <c r="B189" t="s">
        <v>260</v>
      </c>
      <c r="C189" s="64">
        <v>0</v>
      </c>
      <c r="D189" s="64">
        <v>0</v>
      </c>
      <c r="E189" s="156">
        <f t="shared" si="9"/>
        <v>0</v>
      </c>
      <c r="F189">
        <v>0</v>
      </c>
      <c r="G189" s="157">
        <f t="shared" si="10"/>
        <v>0</v>
      </c>
      <c r="H189">
        <v>0</v>
      </c>
      <c r="I189">
        <v>0</v>
      </c>
      <c r="J189">
        <v>0</v>
      </c>
      <c r="K189">
        <v>0</v>
      </c>
      <c r="L189" s="157">
        <f t="shared" si="11"/>
        <v>0</v>
      </c>
      <c r="M189">
        <v>0</v>
      </c>
      <c r="N189" s="84" t="s">
        <v>378</v>
      </c>
      <c r="O189">
        <v>0</v>
      </c>
    </row>
    <row r="190" spans="1:15" x14ac:dyDescent="0.3">
      <c r="A190">
        <v>3186</v>
      </c>
      <c r="B190" t="s">
        <v>261</v>
      </c>
      <c r="C190" s="64">
        <v>-29748.84</v>
      </c>
      <c r="D190" s="64">
        <v>0</v>
      </c>
      <c r="E190" s="156">
        <f t="shared" si="9"/>
        <v>0</v>
      </c>
      <c r="F190">
        <v>-3807.74</v>
      </c>
      <c r="G190" s="157">
        <f t="shared" si="10"/>
        <v>0</v>
      </c>
      <c r="H190">
        <v>0</v>
      </c>
      <c r="I190">
        <v>0</v>
      </c>
      <c r="J190">
        <v>0</v>
      </c>
      <c r="K190">
        <v>0</v>
      </c>
      <c r="L190" s="157">
        <f t="shared" si="11"/>
        <v>0</v>
      </c>
      <c r="M190">
        <v>0</v>
      </c>
      <c r="N190" s="84" t="s">
        <v>378</v>
      </c>
      <c r="O190">
        <v>0</v>
      </c>
    </row>
    <row r="191" spans="1:15" x14ac:dyDescent="0.3">
      <c r="A191">
        <v>3198</v>
      </c>
      <c r="B191" t="s">
        <v>262</v>
      </c>
      <c r="C191" s="64">
        <v>0</v>
      </c>
      <c r="D191" s="64">
        <v>0</v>
      </c>
      <c r="E191" s="156">
        <f t="shared" si="9"/>
        <v>0</v>
      </c>
      <c r="F191">
        <v>0</v>
      </c>
      <c r="G191" s="157">
        <f t="shared" si="10"/>
        <v>0</v>
      </c>
      <c r="H191">
        <v>0</v>
      </c>
      <c r="I191">
        <v>0</v>
      </c>
      <c r="J191">
        <v>0</v>
      </c>
      <c r="K191">
        <v>0</v>
      </c>
      <c r="L191" s="157">
        <f t="shared" si="11"/>
        <v>0</v>
      </c>
      <c r="M191">
        <v>0</v>
      </c>
      <c r="N191" s="84" t="s">
        <v>378</v>
      </c>
      <c r="O191">
        <v>0</v>
      </c>
    </row>
    <row r="192" spans="1:15" x14ac:dyDescent="0.3">
      <c r="A192">
        <v>3199</v>
      </c>
      <c r="B192" t="s">
        <v>263</v>
      </c>
      <c r="C192" s="64">
        <v>-8161.52</v>
      </c>
      <c r="D192" s="64">
        <v>0</v>
      </c>
      <c r="E192" s="156">
        <f t="shared" si="9"/>
        <v>0</v>
      </c>
      <c r="F192">
        <v>0</v>
      </c>
      <c r="G192" s="157">
        <f t="shared" si="10"/>
        <v>0</v>
      </c>
      <c r="H192">
        <v>0</v>
      </c>
      <c r="I192">
        <v>0</v>
      </c>
      <c r="J192">
        <v>0</v>
      </c>
      <c r="K192">
        <v>0</v>
      </c>
      <c r="L192" s="157">
        <f t="shared" si="11"/>
        <v>0</v>
      </c>
      <c r="M192">
        <v>0</v>
      </c>
      <c r="N192" s="84" t="s">
        <v>378</v>
      </c>
      <c r="O192">
        <v>0</v>
      </c>
    </row>
    <row r="193" spans="1:15" x14ac:dyDescent="0.3">
      <c r="A193">
        <v>3201</v>
      </c>
      <c r="B193" t="s">
        <v>264</v>
      </c>
      <c r="C193" s="64">
        <v>-6823.59</v>
      </c>
      <c r="D193" s="64">
        <v>0</v>
      </c>
      <c r="E193" s="156">
        <f t="shared" si="9"/>
        <v>0</v>
      </c>
      <c r="F193">
        <v>0</v>
      </c>
      <c r="G193" s="157">
        <f t="shared" si="10"/>
        <v>0</v>
      </c>
      <c r="H193">
        <v>0</v>
      </c>
      <c r="I193">
        <v>0</v>
      </c>
      <c r="J193">
        <v>0</v>
      </c>
      <c r="K193">
        <v>0</v>
      </c>
      <c r="L193" s="157">
        <f t="shared" si="11"/>
        <v>0</v>
      </c>
      <c r="M193">
        <v>0</v>
      </c>
      <c r="N193" s="84" t="s">
        <v>378</v>
      </c>
      <c r="O193">
        <v>0</v>
      </c>
    </row>
    <row r="194" spans="1:15" x14ac:dyDescent="0.3">
      <c r="A194">
        <v>3282</v>
      </c>
      <c r="B194" t="s">
        <v>361</v>
      </c>
      <c r="C194" s="64">
        <v>0</v>
      </c>
      <c r="D194" s="64">
        <v>0</v>
      </c>
      <c r="E194" s="156">
        <f t="shared" si="9"/>
        <v>0</v>
      </c>
      <c r="F194">
        <v>0</v>
      </c>
      <c r="G194" s="157">
        <f t="shared" si="10"/>
        <v>0</v>
      </c>
      <c r="H194">
        <v>0</v>
      </c>
      <c r="I194">
        <v>0</v>
      </c>
      <c r="J194">
        <v>0</v>
      </c>
      <c r="K194">
        <v>0</v>
      </c>
      <c r="L194" s="157">
        <f t="shared" si="11"/>
        <v>0</v>
      </c>
      <c r="M194">
        <v>0</v>
      </c>
      <c r="N194" s="84" t="s">
        <v>378</v>
      </c>
      <c r="O194">
        <v>0</v>
      </c>
    </row>
    <row r="195" spans="1:15" x14ac:dyDescent="0.3">
      <c r="A195">
        <v>3284</v>
      </c>
      <c r="B195" t="s">
        <v>131</v>
      </c>
      <c r="C195" s="64">
        <v>16356.54</v>
      </c>
      <c r="D195" s="64">
        <v>0</v>
      </c>
      <c r="E195" s="156">
        <f t="shared" si="9"/>
        <v>-5452.18</v>
      </c>
      <c r="F195">
        <v>0</v>
      </c>
      <c r="G195" s="157">
        <f t="shared" si="10"/>
        <v>10904.36</v>
      </c>
      <c r="H195">
        <v>0</v>
      </c>
      <c r="I195">
        <v>0</v>
      </c>
      <c r="J195">
        <v>0</v>
      </c>
      <c r="K195">
        <v>0</v>
      </c>
      <c r="L195" s="157">
        <f t="shared" si="11"/>
        <v>0</v>
      </c>
      <c r="M195">
        <v>10904.36</v>
      </c>
      <c r="N195" s="84" t="s">
        <v>378</v>
      </c>
      <c r="O195">
        <v>-5452.18</v>
      </c>
    </row>
    <row r="196" spans="1:15" x14ac:dyDescent="0.3">
      <c r="A196">
        <v>3289</v>
      </c>
      <c r="B196" t="s">
        <v>265</v>
      </c>
      <c r="C196" s="64">
        <v>-14151</v>
      </c>
      <c r="D196" s="64">
        <v>0</v>
      </c>
      <c r="E196" s="156">
        <f t="shared" si="9"/>
        <v>-1901.95</v>
      </c>
      <c r="F196">
        <v>0</v>
      </c>
      <c r="G196" s="157">
        <f t="shared" si="10"/>
        <v>0</v>
      </c>
      <c r="H196">
        <v>0</v>
      </c>
      <c r="I196">
        <v>0</v>
      </c>
      <c r="J196">
        <v>0</v>
      </c>
      <c r="K196">
        <v>0</v>
      </c>
      <c r="L196" s="157">
        <f t="shared" si="11"/>
        <v>0</v>
      </c>
      <c r="M196">
        <v>0</v>
      </c>
      <c r="N196" s="84" t="s">
        <v>378</v>
      </c>
      <c r="O196">
        <v>-1901.95</v>
      </c>
    </row>
    <row r="197" spans="1:15" x14ac:dyDescent="0.3">
      <c r="A197">
        <v>3294</v>
      </c>
      <c r="B197" t="s">
        <v>266</v>
      </c>
      <c r="C197" s="64">
        <v>-10760.46</v>
      </c>
      <c r="D197" s="64">
        <v>0</v>
      </c>
      <c r="E197" s="156">
        <f t="shared" si="9"/>
        <v>0</v>
      </c>
      <c r="F197">
        <v>0</v>
      </c>
      <c r="G197" s="157">
        <f t="shared" si="10"/>
        <v>0</v>
      </c>
      <c r="H197">
        <v>0</v>
      </c>
      <c r="I197">
        <v>0</v>
      </c>
      <c r="J197">
        <v>0</v>
      </c>
      <c r="K197">
        <v>0</v>
      </c>
      <c r="L197" s="157">
        <f t="shared" si="11"/>
        <v>0</v>
      </c>
      <c r="M197">
        <v>0</v>
      </c>
      <c r="N197" s="84" t="s">
        <v>378</v>
      </c>
      <c r="O197">
        <v>0</v>
      </c>
    </row>
    <row r="198" spans="1:15" x14ac:dyDescent="0.3">
      <c r="A198">
        <v>3295</v>
      </c>
      <c r="B198" t="s">
        <v>267</v>
      </c>
      <c r="C198" s="64">
        <v>-29995.95</v>
      </c>
      <c r="D198" s="64">
        <v>0</v>
      </c>
      <c r="E198" s="156">
        <f t="shared" si="9"/>
        <v>0</v>
      </c>
      <c r="F198">
        <v>0</v>
      </c>
      <c r="G198" s="157">
        <f t="shared" si="10"/>
        <v>0</v>
      </c>
      <c r="H198">
        <v>0</v>
      </c>
      <c r="I198">
        <v>0</v>
      </c>
      <c r="J198">
        <v>0</v>
      </c>
      <c r="K198">
        <v>0</v>
      </c>
      <c r="L198" s="157">
        <f t="shared" si="11"/>
        <v>0</v>
      </c>
      <c r="M198">
        <v>0</v>
      </c>
      <c r="N198" s="84" t="s">
        <v>378</v>
      </c>
      <c r="O198">
        <v>0</v>
      </c>
    </row>
    <row r="199" spans="1:15" x14ac:dyDescent="0.3">
      <c r="A199">
        <v>3296</v>
      </c>
      <c r="B199" t="s">
        <v>268</v>
      </c>
      <c r="C199" s="64">
        <v>-23103.88</v>
      </c>
      <c r="D199" s="64">
        <v>0</v>
      </c>
      <c r="E199" s="156">
        <f t="shared" si="9"/>
        <v>0</v>
      </c>
      <c r="F199">
        <v>0</v>
      </c>
      <c r="G199" s="157">
        <f t="shared" si="10"/>
        <v>0</v>
      </c>
      <c r="H199">
        <v>0</v>
      </c>
      <c r="I199">
        <v>0</v>
      </c>
      <c r="J199">
        <v>0</v>
      </c>
      <c r="K199">
        <v>0</v>
      </c>
      <c r="L199" s="157">
        <f t="shared" si="11"/>
        <v>0</v>
      </c>
      <c r="M199">
        <v>0</v>
      </c>
      <c r="N199" s="84" t="s">
        <v>378</v>
      </c>
      <c r="O199">
        <v>0</v>
      </c>
    </row>
    <row r="200" spans="1:15" x14ac:dyDescent="0.3">
      <c r="A200">
        <v>3297</v>
      </c>
      <c r="B200" t="s">
        <v>269</v>
      </c>
      <c r="C200" s="64">
        <v>-40522.910000000003</v>
      </c>
      <c r="D200" s="64">
        <v>0</v>
      </c>
      <c r="E200" s="156">
        <f t="shared" si="9"/>
        <v>0</v>
      </c>
      <c r="F200">
        <v>0</v>
      </c>
      <c r="G200" s="157">
        <f t="shared" si="10"/>
        <v>0</v>
      </c>
      <c r="H200">
        <v>0</v>
      </c>
      <c r="I200">
        <v>0</v>
      </c>
      <c r="J200">
        <v>0</v>
      </c>
      <c r="K200">
        <v>0</v>
      </c>
      <c r="L200" s="157">
        <f t="shared" si="11"/>
        <v>0</v>
      </c>
      <c r="M200">
        <v>0</v>
      </c>
      <c r="N200" s="84" t="s">
        <v>378</v>
      </c>
      <c r="O200">
        <v>0</v>
      </c>
    </row>
    <row r="201" spans="1:15" x14ac:dyDescent="0.3">
      <c r="A201">
        <v>3298</v>
      </c>
      <c r="B201" t="s">
        <v>270</v>
      </c>
      <c r="C201" s="64">
        <v>-7144.88</v>
      </c>
      <c r="D201" s="64">
        <v>0</v>
      </c>
      <c r="E201" s="156">
        <f t="shared" si="9"/>
        <v>0</v>
      </c>
      <c r="F201">
        <v>0</v>
      </c>
      <c r="G201" s="157">
        <f t="shared" si="10"/>
        <v>0</v>
      </c>
      <c r="H201">
        <v>0</v>
      </c>
      <c r="I201">
        <v>0</v>
      </c>
      <c r="J201">
        <v>0</v>
      </c>
      <c r="K201">
        <v>0</v>
      </c>
      <c r="L201" s="157">
        <f t="shared" si="11"/>
        <v>0</v>
      </c>
      <c r="M201">
        <v>0</v>
      </c>
      <c r="N201" s="84" t="s">
        <v>378</v>
      </c>
      <c r="O201">
        <v>0</v>
      </c>
    </row>
    <row r="202" spans="1:15" x14ac:dyDescent="0.3">
      <c r="A202">
        <v>3299</v>
      </c>
      <c r="B202" t="s">
        <v>132</v>
      </c>
      <c r="C202" s="64">
        <v>-11086.37</v>
      </c>
      <c r="D202" s="64">
        <v>0</v>
      </c>
      <c r="E202" s="156">
        <f t="shared" si="9"/>
        <v>0</v>
      </c>
      <c r="F202">
        <v>0</v>
      </c>
      <c r="G202" s="157">
        <f t="shared" si="10"/>
        <v>0</v>
      </c>
      <c r="H202">
        <v>0</v>
      </c>
      <c r="I202">
        <v>0</v>
      </c>
      <c r="J202">
        <v>0</v>
      </c>
      <c r="K202">
        <v>0</v>
      </c>
      <c r="L202" s="157">
        <f t="shared" si="11"/>
        <v>0</v>
      </c>
      <c r="M202">
        <v>0</v>
      </c>
      <c r="N202" s="84" t="s">
        <v>379</v>
      </c>
      <c r="O202">
        <v>0</v>
      </c>
    </row>
    <row r="203" spans="1:15" x14ac:dyDescent="0.3">
      <c r="A203">
        <v>3303</v>
      </c>
      <c r="B203" t="s">
        <v>271</v>
      </c>
      <c r="C203" s="64">
        <v>-4401.09</v>
      </c>
      <c r="D203" s="64">
        <v>0</v>
      </c>
      <c r="E203" s="156">
        <f t="shared" si="9"/>
        <v>0</v>
      </c>
      <c r="F203">
        <v>0</v>
      </c>
      <c r="G203" s="157">
        <f t="shared" si="10"/>
        <v>0</v>
      </c>
      <c r="H203">
        <v>0</v>
      </c>
      <c r="I203">
        <v>0</v>
      </c>
      <c r="J203">
        <v>0</v>
      </c>
      <c r="K203">
        <v>0</v>
      </c>
      <c r="L203" s="157">
        <f t="shared" si="11"/>
        <v>0</v>
      </c>
      <c r="M203">
        <v>0</v>
      </c>
      <c r="N203" s="84" t="s">
        <v>379</v>
      </c>
      <c r="O203">
        <v>0</v>
      </c>
    </row>
    <row r="204" spans="1:15" x14ac:dyDescent="0.3">
      <c r="A204">
        <v>3307</v>
      </c>
      <c r="B204" t="s">
        <v>272</v>
      </c>
      <c r="C204" s="64">
        <v>-1873.64</v>
      </c>
      <c r="D204" s="64">
        <v>-430.75</v>
      </c>
      <c r="E204" s="156">
        <f t="shared" si="9"/>
        <v>0</v>
      </c>
      <c r="F204">
        <v>0</v>
      </c>
      <c r="G204" s="157">
        <f t="shared" si="10"/>
        <v>0</v>
      </c>
      <c r="H204">
        <v>0</v>
      </c>
      <c r="I204">
        <v>0</v>
      </c>
      <c r="J204">
        <v>0</v>
      </c>
      <c r="K204">
        <v>0</v>
      </c>
      <c r="L204" s="157">
        <f t="shared" si="11"/>
        <v>0</v>
      </c>
      <c r="M204">
        <v>0</v>
      </c>
      <c r="N204" s="84" t="s">
        <v>379</v>
      </c>
      <c r="O204">
        <v>0</v>
      </c>
    </row>
    <row r="205" spans="1:15" x14ac:dyDescent="0.3">
      <c r="A205">
        <v>3308</v>
      </c>
      <c r="B205" t="s">
        <v>273</v>
      </c>
      <c r="C205" s="64">
        <v>-26948</v>
      </c>
      <c r="D205" s="64">
        <v>0</v>
      </c>
      <c r="E205" s="156">
        <f t="shared" si="9"/>
        <v>0</v>
      </c>
      <c r="F205">
        <v>0</v>
      </c>
      <c r="G205" s="157">
        <f t="shared" si="10"/>
        <v>0</v>
      </c>
      <c r="H205">
        <v>0</v>
      </c>
      <c r="I205">
        <v>0</v>
      </c>
      <c r="J205">
        <v>0</v>
      </c>
      <c r="K205">
        <v>0</v>
      </c>
      <c r="L205" s="157">
        <f t="shared" si="11"/>
        <v>0</v>
      </c>
      <c r="M205">
        <v>0</v>
      </c>
      <c r="N205" s="84" t="s">
        <v>379</v>
      </c>
      <c r="O205">
        <v>0</v>
      </c>
    </row>
    <row r="206" spans="1:15" x14ac:dyDescent="0.3">
      <c r="A206">
        <v>3309</v>
      </c>
      <c r="B206" t="s">
        <v>274</v>
      </c>
      <c r="C206" s="64">
        <v>0</v>
      </c>
      <c r="D206" s="64">
        <v>0</v>
      </c>
      <c r="E206" s="156">
        <f t="shared" si="9"/>
        <v>0</v>
      </c>
      <c r="F206">
        <v>0</v>
      </c>
      <c r="G206" s="157">
        <f t="shared" si="10"/>
        <v>0</v>
      </c>
      <c r="H206">
        <v>0</v>
      </c>
      <c r="I206">
        <v>0</v>
      </c>
      <c r="J206">
        <v>0</v>
      </c>
      <c r="K206">
        <v>0</v>
      </c>
      <c r="L206" s="157">
        <f t="shared" si="11"/>
        <v>0</v>
      </c>
      <c r="M206">
        <v>0</v>
      </c>
      <c r="N206" s="84" t="s">
        <v>379</v>
      </c>
      <c r="O206">
        <v>0</v>
      </c>
    </row>
    <row r="207" spans="1:15" x14ac:dyDescent="0.3">
      <c r="A207">
        <v>3312</v>
      </c>
      <c r="B207" t="s">
        <v>275</v>
      </c>
      <c r="C207" s="64">
        <v>0</v>
      </c>
      <c r="D207" s="64">
        <v>0</v>
      </c>
      <c r="E207" s="156">
        <f t="shared" si="9"/>
        <v>0</v>
      </c>
      <c r="F207">
        <v>0</v>
      </c>
      <c r="G207" s="157">
        <f t="shared" si="10"/>
        <v>0</v>
      </c>
      <c r="H207">
        <v>0</v>
      </c>
      <c r="I207">
        <v>0</v>
      </c>
      <c r="J207">
        <v>0</v>
      </c>
      <c r="K207">
        <v>0</v>
      </c>
      <c r="L207" s="157">
        <f t="shared" si="11"/>
        <v>0</v>
      </c>
      <c r="M207">
        <v>0</v>
      </c>
      <c r="N207" s="84" t="s">
        <v>379</v>
      </c>
      <c r="O207">
        <v>0</v>
      </c>
    </row>
    <row r="208" spans="1:15" x14ac:dyDescent="0.3">
      <c r="A208">
        <v>3314</v>
      </c>
      <c r="B208" t="s">
        <v>276</v>
      </c>
      <c r="C208" s="64">
        <v>-15383.6</v>
      </c>
      <c r="D208" s="64">
        <v>0</v>
      </c>
      <c r="E208" s="156">
        <f t="shared" si="9"/>
        <v>0</v>
      </c>
      <c r="F208">
        <v>0</v>
      </c>
      <c r="G208" s="157">
        <f t="shared" si="10"/>
        <v>0</v>
      </c>
      <c r="H208">
        <v>0</v>
      </c>
      <c r="I208">
        <v>0</v>
      </c>
      <c r="J208">
        <v>0</v>
      </c>
      <c r="K208">
        <v>0</v>
      </c>
      <c r="L208" s="157">
        <f t="shared" si="11"/>
        <v>0</v>
      </c>
      <c r="M208">
        <v>0</v>
      </c>
      <c r="N208" s="84" t="s">
        <v>379</v>
      </c>
      <c r="O208">
        <v>0</v>
      </c>
    </row>
    <row r="209" spans="1:15" x14ac:dyDescent="0.3">
      <c r="A209">
        <v>3317</v>
      </c>
      <c r="B209" t="s">
        <v>277</v>
      </c>
      <c r="C209" s="64">
        <v>-518.94000000000005</v>
      </c>
      <c r="D209" s="64">
        <v>0</v>
      </c>
      <c r="E209" s="156">
        <f t="shared" si="9"/>
        <v>0</v>
      </c>
      <c r="F209">
        <v>0</v>
      </c>
      <c r="G209" s="157">
        <f t="shared" si="10"/>
        <v>0</v>
      </c>
      <c r="H209">
        <v>0</v>
      </c>
      <c r="I209">
        <v>0</v>
      </c>
      <c r="J209">
        <v>0</v>
      </c>
      <c r="K209">
        <v>0</v>
      </c>
      <c r="L209" s="157">
        <f t="shared" si="11"/>
        <v>0</v>
      </c>
      <c r="M209">
        <v>0</v>
      </c>
      <c r="N209" s="84" t="s">
        <v>379</v>
      </c>
      <c r="O209">
        <v>0</v>
      </c>
    </row>
    <row r="210" spans="1:15" x14ac:dyDescent="0.3">
      <c r="A210">
        <v>3318</v>
      </c>
      <c r="B210" t="s">
        <v>278</v>
      </c>
      <c r="C210" s="64">
        <v>-5996.02</v>
      </c>
      <c r="D210" s="64">
        <v>0</v>
      </c>
      <c r="E210" s="156">
        <f t="shared" si="9"/>
        <v>0</v>
      </c>
      <c r="F210">
        <v>0</v>
      </c>
      <c r="G210" s="157">
        <f t="shared" si="10"/>
        <v>0</v>
      </c>
      <c r="H210">
        <v>0</v>
      </c>
      <c r="I210">
        <v>0</v>
      </c>
      <c r="J210">
        <v>0</v>
      </c>
      <c r="K210">
        <v>0</v>
      </c>
      <c r="L210" s="157">
        <f t="shared" si="11"/>
        <v>0</v>
      </c>
      <c r="M210">
        <v>0</v>
      </c>
      <c r="N210" s="84" t="s">
        <v>379</v>
      </c>
      <c r="O210">
        <v>0</v>
      </c>
    </row>
    <row r="211" spans="1:15" x14ac:dyDescent="0.3">
      <c r="A211">
        <v>3320</v>
      </c>
      <c r="B211" t="s">
        <v>279</v>
      </c>
      <c r="C211" s="64">
        <v>-11578.14</v>
      </c>
      <c r="D211" s="64">
        <v>0</v>
      </c>
      <c r="E211" s="156">
        <f t="shared" si="9"/>
        <v>0</v>
      </c>
      <c r="F211">
        <v>0</v>
      </c>
      <c r="G211" s="157">
        <f t="shared" si="10"/>
        <v>0</v>
      </c>
      <c r="H211">
        <v>0</v>
      </c>
      <c r="I211">
        <v>0</v>
      </c>
      <c r="J211">
        <v>0</v>
      </c>
      <c r="K211">
        <v>0</v>
      </c>
      <c r="L211" s="157">
        <f t="shared" si="11"/>
        <v>0</v>
      </c>
      <c r="M211">
        <v>0</v>
      </c>
      <c r="N211" s="84" t="s">
        <v>379</v>
      </c>
      <c r="O211">
        <v>0</v>
      </c>
    </row>
    <row r="212" spans="1:15" x14ac:dyDescent="0.3">
      <c r="A212">
        <v>3322</v>
      </c>
      <c r="B212" t="s">
        <v>280</v>
      </c>
      <c r="C212" s="64">
        <v>-10385.61</v>
      </c>
      <c r="D212" s="64">
        <v>0</v>
      </c>
      <c r="E212" s="156">
        <f t="shared" si="9"/>
        <v>0</v>
      </c>
      <c r="F212">
        <v>0</v>
      </c>
      <c r="G212" s="157">
        <f t="shared" si="10"/>
        <v>0</v>
      </c>
      <c r="H212">
        <v>0</v>
      </c>
      <c r="I212">
        <v>0</v>
      </c>
      <c r="J212">
        <v>0</v>
      </c>
      <c r="K212">
        <v>0</v>
      </c>
      <c r="L212" s="157">
        <f t="shared" si="11"/>
        <v>0</v>
      </c>
      <c r="M212">
        <v>0</v>
      </c>
      <c r="N212" s="84" t="s">
        <v>379</v>
      </c>
      <c r="O212">
        <v>0</v>
      </c>
    </row>
    <row r="213" spans="1:15" x14ac:dyDescent="0.3">
      <c r="A213">
        <v>3323</v>
      </c>
      <c r="B213" t="s">
        <v>281</v>
      </c>
      <c r="C213" s="64">
        <v>0</v>
      </c>
      <c r="D213" s="64">
        <v>0</v>
      </c>
      <c r="E213" s="156">
        <f t="shared" si="9"/>
        <v>0</v>
      </c>
      <c r="F213">
        <v>0</v>
      </c>
      <c r="G213" s="157">
        <f t="shared" si="10"/>
        <v>0</v>
      </c>
      <c r="H213">
        <v>0</v>
      </c>
      <c r="I213">
        <v>0</v>
      </c>
      <c r="J213">
        <v>0</v>
      </c>
      <c r="K213">
        <v>0</v>
      </c>
      <c r="L213" s="157">
        <f t="shared" si="11"/>
        <v>0</v>
      </c>
      <c r="M213">
        <v>0</v>
      </c>
      <c r="N213" s="84" t="s">
        <v>379</v>
      </c>
      <c r="O213">
        <v>0</v>
      </c>
    </row>
    <row r="214" spans="1:15" x14ac:dyDescent="0.3">
      <c r="A214">
        <v>3325</v>
      </c>
      <c r="B214" t="s">
        <v>282</v>
      </c>
      <c r="C214" s="64">
        <v>-26186.98</v>
      </c>
      <c r="D214" s="64">
        <v>0</v>
      </c>
      <c r="E214" s="156">
        <f t="shared" si="9"/>
        <v>0</v>
      </c>
      <c r="F214">
        <v>0</v>
      </c>
      <c r="G214" s="157">
        <f t="shared" si="10"/>
        <v>0</v>
      </c>
      <c r="H214">
        <v>0</v>
      </c>
      <c r="I214">
        <v>0</v>
      </c>
      <c r="J214">
        <v>0</v>
      </c>
      <c r="K214">
        <v>0</v>
      </c>
      <c r="L214" s="157">
        <f t="shared" si="11"/>
        <v>0</v>
      </c>
      <c r="M214">
        <v>0</v>
      </c>
      <c r="N214" s="84" t="s">
        <v>379</v>
      </c>
      <c r="O214">
        <v>0</v>
      </c>
    </row>
    <row r="215" spans="1:15" x14ac:dyDescent="0.3">
      <c r="A215">
        <v>3328</v>
      </c>
      <c r="B215" t="s">
        <v>283</v>
      </c>
      <c r="C215" s="64">
        <v>0</v>
      </c>
      <c r="D215" s="64">
        <v>0</v>
      </c>
      <c r="E215" s="156">
        <f t="shared" si="9"/>
        <v>0</v>
      </c>
      <c r="F215">
        <v>0</v>
      </c>
      <c r="G215" s="157">
        <f t="shared" si="10"/>
        <v>0</v>
      </c>
      <c r="H215">
        <v>0</v>
      </c>
      <c r="I215">
        <v>0</v>
      </c>
      <c r="J215">
        <v>0</v>
      </c>
      <c r="K215">
        <v>0</v>
      </c>
      <c r="L215" s="157">
        <f t="shared" si="11"/>
        <v>0</v>
      </c>
      <c r="M215">
        <v>0</v>
      </c>
      <c r="N215" s="84" t="s">
        <v>379</v>
      </c>
      <c r="O215">
        <v>0</v>
      </c>
    </row>
    <row r="216" spans="1:15" x14ac:dyDescent="0.3">
      <c r="A216">
        <v>3332</v>
      </c>
      <c r="B216" t="s">
        <v>284</v>
      </c>
      <c r="C216" s="64">
        <v>0</v>
      </c>
      <c r="D216" s="64">
        <v>0</v>
      </c>
      <c r="E216" s="156">
        <f t="shared" si="9"/>
        <v>0</v>
      </c>
      <c r="F216">
        <v>0</v>
      </c>
      <c r="G216" s="157">
        <f t="shared" si="10"/>
        <v>0</v>
      </c>
      <c r="H216">
        <v>0</v>
      </c>
      <c r="I216">
        <v>0</v>
      </c>
      <c r="J216">
        <v>0</v>
      </c>
      <c r="K216">
        <v>0</v>
      </c>
      <c r="L216" s="157">
        <f t="shared" si="11"/>
        <v>0</v>
      </c>
      <c r="M216">
        <v>0</v>
      </c>
      <c r="N216" s="84" t="s">
        <v>379</v>
      </c>
      <c r="O216">
        <v>0</v>
      </c>
    </row>
    <row r="217" spans="1:15" x14ac:dyDescent="0.3">
      <c r="A217">
        <v>3337</v>
      </c>
      <c r="B217" t="s">
        <v>285</v>
      </c>
      <c r="C217" s="64">
        <v>0</v>
      </c>
      <c r="D217" s="64">
        <v>0</v>
      </c>
      <c r="E217" s="156">
        <f t="shared" si="9"/>
        <v>0</v>
      </c>
      <c r="F217">
        <v>0</v>
      </c>
      <c r="G217" s="157">
        <f t="shared" si="10"/>
        <v>0</v>
      </c>
      <c r="H217">
        <v>0</v>
      </c>
      <c r="I217">
        <v>0</v>
      </c>
      <c r="J217">
        <v>0</v>
      </c>
      <c r="K217">
        <v>0</v>
      </c>
      <c r="L217" s="157">
        <f t="shared" si="11"/>
        <v>0</v>
      </c>
      <c r="M217">
        <v>0</v>
      </c>
      <c r="N217" s="84" t="s">
        <v>379</v>
      </c>
      <c r="O217">
        <v>0</v>
      </c>
    </row>
    <row r="218" spans="1:15" x14ac:dyDescent="0.3">
      <c r="A218">
        <v>3338</v>
      </c>
      <c r="B218" t="s">
        <v>286</v>
      </c>
      <c r="C218" s="64">
        <v>2743.14</v>
      </c>
      <c r="D218" s="64">
        <v>0</v>
      </c>
      <c r="E218" s="156">
        <f t="shared" si="9"/>
        <v>-1828.76</v>
      </c>
      <c r="F218">
        <v>0</v>
      </c>
      <c r="G218" s="157">
        <f t="shared" si="10"/>
        <v>914.38</v>
      </c>
      <c r="H218">
        <v>0</v>
      </c>
      <c r="I218">
        <v>0</v>
      </c>
      <c r="J218">
        <v>0</v>
      </c>
      <c r="K218">
        <v>0</v>
      </c>
      <c r="L218" s="157">
        <f t="shared" si="11"/>
        <v>0</v>
      </c>
      <c r="M218">
        <v>914.38</v>
      </c>
      <c r="N218" s="84" t="s">
        <v>379</v>
      </c>
      <c r="O218">
        <v>-1828.76</v>
      </c>
    </row>
    <row r="219" spans="1:15" x14ac:dyDescent="0.3">
      <c r="A219">
        <v>3339</v>
      </c>
      <c r="B219" t="s">
        <v>287</v>
      </c>
      <c r="C219" s="64">
        <v>0</v>
      </c>
      <c r="D219" s="64">
        <v>0</v>
      </c>
      <c r="E219" s="156">
        <f t="shared" si="9"/>
        <v>0</v>
      </c>
      <c r="F219">
        <v>0</v>
      </c>
      <c r="G219" s="157">
        <f t="shared" si="10"/>
        <v>0</v>
      </c>
      <c r="H219">
        <v>0</v>
      </c>
      <c r="I219">
        <v>0</v>
      </c>
      <c r="J219">
        <v>0</v>
      </c>
      <c r="K219">
        <v>0</v>
      </c>
      <c r="L219" s="157">
        <f t="shared" si="11"/>
        <v>0</v>
      </c>
      <c r="M219">
        <v>0</v>
      </c>
      <c r="N219" s="84" t="s">
        <v>379</v>
      </c>
      <c r="O219">
        <v>0</v>
      </c>
    </row>
    <row r="220" spans="1:15" x14ac:dyDescent="0.3">
      <c r="A220">
        <v>3340</v>
      </c>
      <c r="B220" t="s">
        <v>288</v>
      </c>
      <c r="C220" s="64">
        <v>-26509.63</v>
      </c>
      <c r="D220" s="64">
        <v>0</v>
      </c>
      <c r="E220" s="156">
        <f t="shared" si="9"/>
        <v>0</v>
      </c>
      <c r="F220">
        <v>0</v>
      </c>
      <c r="G220" s="157">
        <f t="shared" si="10"/>
        <v>0</v>
      </c>
      <c r="H220">
        <v>0</v>
      </c>
      <c r="I220">
        <v>0</v>
      </c>
      <c r="J220">
        <v>0</v>
      </c>
      <c r="K220">
        <v>0</v>
      </c>
      <c r="L220" s="157">
        <f t="shared" si="11"/>
        <v>0</v>
      </c>
      <c r="M220">
        <v>0</v>
      </c>
      <c r="N220" s="84" t="s">
        <v>379</v>
      </c>
      <c r="O220">
        <v>0</v>
      </c>
    </row>
    <row r="221" spans="1:15" x14ac:dyDescent="0.3">
      <c r="A221">
        <v>3346</v>
      </c>
      <c r="B221" t="s">
        <v>289</v>
      </c>
      <c r="C221" s="64">
        <v>0</v>
      </c>
      <c r="D221" s="64">
        <v>0</v>
      </c>
      <c r="E221" s="156">
        <f t="shared" si="9"/>
        <v>0</v>
      </c>
      <c r="F221">
        <v>0</v>
      </c>
      <c r="G221" s="157">
        <f t="shared" si="10"/>
        <v>0</v>
      </c>
      <c r="H221">
        <v>0</v>
      </c>
      <c r="I221">
        <v>0</v>
      </c>
      <c r="J221">
        <v>0</v>
      </c>
      <c r="K221">
        <v>0</v>
      </c>
      <c r="L221" s="157">
        <f t="shared" si="11"/>
        <v>0</v>
      </c>
      <c r="M221">
        <v>0</v>
      </c>
      <c r="N221" s="84" t="s">
        <v>379</v>
      </c>
      <c r="O221">
        <v>0</v>
      </c>
    </row>
    <row r="222" spans="1:15" x14ac:dyDescent="0.3">
      <c r="A222">
        <v>3347</v>
      </c>
      <c r="B222" t="s">
        <v>290</v>
      </c>
      <c r="C222" s="64">
        <v>0</v>
      </c>
      <c r="D222" s="64">
        <v>0</v>
      </c>
      <c r="E222" s="156">
        <f t="shared" si="9"/>
        <v>-2626.0699999999997</v>
      </c>
      <c r="F222">
        <v>0</v>
      </c>
      <c r="G222" s="157">
        <f t="shared" si="10"/>
        <v>27373.93</v>
      </c>
      <c r="H222">
        <v>-2626.0699999999997</v>
      </c>
      <c r="I222">
        <v>30000</v>
      </c>
      <c r="J222">
        <v>0</v>
      </c>
      <c r="K222">
        <v>27373.93</v>
      </c>
      <c r="L222" s="157">
        <f t="shared" si="11"/>
        <v>0</v>
      </c>
      <c r="M222">
        <v>0</v>
      </c>
      <c r="N222" s="84" t="s">
        <v>379</v>
      </c>
      <c r="O222">
        <v>0</v>
      </c>
    </row>
    <row r="223" spans="1:15" x14ac:dyDescent="0.3">
      <c r="A223">
        <v>3350</v>
      </c>
      <c r="B223" t="s">
        <v>291</v>
      </c>
      <c r="C223" s="64">
        <v>9218.7999999999993</v>
      </c>
      <c r="D223" s="64">
        <v>0</v>
      </c>
      <c r="E223" s="156">
        <f t="shared" si="9"/>
        <v>-1843.76</v>
      </c>
      <c r="F223">
        <v>0</v>
      </c>
      <c r="G223" s="157">
        <f t="shared" si="10"/>
        <v>7375.04</v>
      </c>
      <c r="H223">
        <v>0</v>
      </c>
      <c r="I223">
        <v>0</v>
      </c>
      <c r="J223">
        <v>0</v>
      </c>
      <c r="K223">
        <v>0</v>
      </c>
      <c r="L223" s="157">
        <f t="shared" si="11"/>
        <v>0</v>
      </c>
      <c r="M223">
        <v>7375.04</v>
      </c>
      <c r="N223" s="84" t="s">
        <v>379</v>
      </c>
      <c r="O223">
        <v>-1843.76</v>
      </c>
    </row>
    <row r="224" spans="1:15" x14ac:dyDescent="0.3">
      <c r="A224">
        <v>3351</v>
      </c>
      <c r="B224" t="s">
        <v>292</v>
      </c>
      <c r="C224" s="64">
        <v>0</v>
      </c>
      <c r="D224" s="64">
        <v>0</v>
      </c>
      <c r="E224" s="156">
        <f t="shared" si="9"/>
        <v>0</v>
      </c>
      <c r="F224">
        <v>0</v>
      </c>
      <c r="G224" s="157">
        <f t="shared" si="10"/>
        <v>0</v>
      </c>
      <c r="H224">
        <v>0</v>
      </c>
      <c r="I224">
        <v>0</v>
      </c>
      <c r="J224">
        <v>0</v>
      </c>
      <c r="K224">
        <v>0</v>
      </c>
      <c r="L224" s="157">
        <f t="shared" si="11"/>
        <v>0</v>
      </c>
      <c r="M224">
        <v>0</v>
      </c>
      <c r="N224" s="84" t="s">
        <v>379</v>
      </c>
      <c r="O224">
        <v>0</v>
      </c>
    </row>
    <row r="225" spans="1:15" x14ac:dyDescent="0.3">
      <c r="A225">
        <v>3356</v>
      </c>
      <c r="B225" t="s">
        <v>293</v>
      </c>
      <c r="C225" s="64">
        <v>0</v>
      </c>
      <c r="D225" s="64">
        <v>0</v>
      </c>
      <c r="E225" s="156">
        <f t="shared" si="9"/>
        <v>0</v>
      </c>
      <c r="F225">
        <v>0</v>
      </c>
      <c r="G225" s="157">
        <f t="shared" si="10"/>
        <v>0</v>
      </c>
      <c r="H225">
        <v>0</v>
      </c>
      <c r="I225">
        <v>0</v>
      </c>
      <c r="J225">
        <v>0</v>
      </c>
      <c r="K225">
        <v>0</v>
      </c>
      <c r="L225" s="157">
        <f t="shared" si="11"/>
        <v>0</v>
      </c>
      <c r="M225">
        <v>0</v>
      </c>
      <c r="N225" s="84" t="s">
        <v>379</v>
      </c>
      <c r="O225">
        <v>0</v>
      </c>
    </row>
    <row r="226" spans="1:15" x14ac:dyDescent="0.3">
      <c r="A226">
        <v>3360</v>
      </c>
      <c r="B226" t="s">
        <v>294</v>
      </c>
      <c r="C226" s="64">
        <v>0</v>
      </c>
      <c r="D226" s="64">
        <v>0</v>
      </c>
      <c r="E226" s="156">
        <f t="shared" si="9"/>
        <v>0</v>
      </c>
      <c r="F226">
        <v>0</v>
      </c>
      <c r="G226" s="157">
        <f t="shared" si="10"/>
        <v>0</v>
      </c>
      <c r="H226">
        <v>0</v>
      </c>
      <c r="I226">
        <v>0</v>
      </c>
      <c r="J226">
        <v>0</v>
      </c>
      <c r="K226">
        <v>0</v>
      </c>
      <c r="L226" s="157">
        <f t="shared" si="11"/>
        <v>0</v>
      </c>
      <c r="M226">
        <v>0</v>
      </c>
      <c r="N226" s="84" t="s">
        <v>379</v>
      </c>
      <c r="O226">
        <v>0</v>
      </c>
    </row>
    <row r="227" spans="1:15" x14ac:dyDescent="0.3">
      <c r="A227">
        <v>3364</v>
      </c>
      <c r="B227" t="s">
        <v>295</v>
      </c>
      <c r="C227" s="64">
        <v>0</v>
      </c>
      <c r="D227" s="64">
        <v>0</v>
      </c>
      <c r="E227" s="156">
        <f t="shared" si="9"/>
        <v>0</v>
      </c>
      <c r="F227">
        <v>0</v>
      </c>
      <c r="G227" s="157">
        <f t="shared" si="10"/>
        <v>0</v>
      </c>
      <c r="H227">
        <v>0</v>
      </c>
      <c r="I227">
        <v>0</v>
      </c>
      <c r="J227">
        <v>0</v>
      </c>
      <c r="K227">
        <v>0</v>
      </c>
      <c r="L227" s="157">
        <f t="shared" si="11"/>
        <v>0</v>
      </c>
      <c r="M227">
        <v>0</v>
      </c>
      <c r="N227" s="84" t="s">
        <v>379</v>
      </c>
      <c r="O227">
        <v>0</v>
      </c>
    </row>
    <row r="228" spans="1:15" x14ac:dyDescent="0.3">
      <c r="A228">
        <v>3373</v>
      </c>
      <c r="B228" t="s">
        <v>296</v>
      </c>
      <c r="C228" s="64">
        <v>8772.09</v>
      </c>
      <c r="D228" s="64">
        <v>0</v>
      </c>
      <c r="E228" s="156">
        <f t="shared" si="9"/>
        <v>-8772.09</v>
      </c>
      <c r="F228">
        <v>0</v>
      </c>
      <c r="G228" s="157">
        <f t="shared" si="10"/>
        <v>9.0949470177292824E-12</v>
      </c>
      <c r="H228">
        <v>-8772.09</v>
      </c>
      <c r="I228">
        <v>0</v>
      </c>
      <c r="J228">
        <v>8772.0900000000092</v>
      </c>
      <c r="K228">
        <v>0</v>
      </c>
      <c r="L228" s="157">
        <f t="shared" si="11"/>
        <v>0</v>
      </c>
      <c r="M228">
        <v>0</v>
      </c>
      <c r="N228" s="84" t="s">
        <v>379</v>
      </c>
      <c r="O228">
        <v>0</v>
      </c>
    </row>
    <row r="229" spans="1:15" x14ac:dyDescent="0.3">
      <c r="A229">
        <v>3722</v>
      </c>
      <c r="B229" t="s">
        <v>297</v>
      </c>
      <c r="C229" s="64">
        <v>0</v>
      </c>
      <c r="D229" s="64">
        <v>0</v>
      </c>
      <c r="E229" s="156">
        <f t="shared" si="9"/>
        <v>0</v>
      </c>
      <c r="F229">
        <v>0</v>
      </c>
      <c r="G229" s="157">
        <f t="shared" si="10"/>
        <v>0</v>
      </c>
      <c r="H229">
        <v>0</v>
      </c>
      <c r="I229">
        <v>0</v>
      </c>
      <c r="J229">
        <v>0</v>
      </c>
      <c r="K229">
        <v>0</v>
      </c>
      <c r="L229" s="157">
        <f t="shared" si="11"/>
        <v>0</v>
      </c>
      <c r="M229">
        <v>0</v>
      </c>
      <c r="N229" s="84" t="s">
        <v>379</v>
      </c>
      <c r="O229">
        <v>0</v>
      </c>
    </row>
    <row r="230" spans="1:15" x14ac:dyDescent="0.3">
      <c r="A230">
        <v>3728</v>
      </c>
      <c r="B230" t="s">
        <v>298</v>
      </c>
      <c r="C230" s="64">
        <v>-27373.43</v>
      </c>
      <c r="D230" s="64">
        <v>-247.36</v>
      </c>
      <c r="E230" s="156">
        <f t="shared" si="9"/>
        <v>0</v>
      </c>
      <c r="F230">
        <v>0</v>
      </c>
      <c r="G230" s="157">
        <f t="shared" si="10"/>
        <v>0</v>
      </c>
      <c r="H230">
        <v>0</v>
      </c>
      <c r="I230">
        <v>0</v>
      </c>
      <c r="J230">
        <v>0</v>
      </c>
      <c r="K230">
        <v>0</v>
      </c>
      <c r="L230" s="157">
        <f t="shared" si="11"/>
        <v>0</v>
      </c>
      <c r="M230">
        <v>0</v>
      </c>
      <c r="N230" s="84" t="s">
        <v>379</v>
      </c>
      <c r="O230">
        <v>0</v>
      </c>
    </row>
    <row r="231" spans="1:15" x14ac:dyDescent="0.3">
      <c r="A231">
        <v>3733</v>
      </c>
      <c r="B231" t="s">
        <v>299</v>
      </c>
      <c r="C231" s="64">
        <v>-16021.38</v>
      </c>
      <c r="D231" s="64">
        <v>0</v>
      </c>
      <c r="E231" s="156">
        <f t="shared" si="9"/>
        <v>0</v>
      </c>
      <c r="F231">
        <v>0</v>
      </c>
      <c r="G231" s="157">
        <f t="shared" si="10"/>
        <v>0</v>
      </c>
      <c r="H231">
        <v>0</v>
      </c>
      <c r="I231">
        <v>0</v>
      </c>
      <c r="J231">
        <v>0</v>
      </c>
      <c r="K231">
        <v>0</v>
      </c>
      <c r="L231" s="157">
        <f t="shared" si="11"/>
        <v>0</v>
      </c>
      <c r="M231">
        <v>0</v>
      </c>
      <c r="N231" s="84" t="s">
        <v>379</v>
      </c>
      <c r="O231">
        <v>0</v>
      </c>
    </row>
    <row r="232" spans="1:15" x14ac:dyDescent="0.3">
      <c r="A232">
        <v>3749</v>
      </c>
      <c r="B232" t="s">
        <v>300</v>
      </c>
      <c r="C232" s="64">
        <v>-22118.48</v>
      </c>
      <c r="D232" s="64">
        <v>0</v>
      </c>
      <c r="E232" s="156">
        <f t="shared" si="9"/>
        <v>0</v>
      </c>
      <c r="F232">
        <v>0</v>
      </c>
      <c r="G232" s="157">
        <f t="shared" si="10"/>
        <v>0</v>
      </c>
      <c r="H232">
        <v>0</v>
      </c>
      <c r="I232">
        <v>0</v>
      </c>
      <c r="J232">
        <v>0</v>
      </c>
      <c r="K232">
        <v>0</v>
      </c>
      <c r="L232" s="157">
        <f t="shared" si="11"/>
        <v>0</v>
      </c>
      <c r="M232">
        <v>0</v>
      </c>
      <c r="N232" s="84" t="s">
        <v>379</v>
      </c>
      <c r="O232">
        <v>0</v>
      </c>
    </row>
    <row r="233" spans="1:15" x14ac:dyDescent="0.3">
      <c r="A233">
        <v>3893</v>
      </c>
      <c r="B233" t="s">
        <v>133</v>
      </c>
      <c r="C233" s="64">
        <v>-8830.49</v>
      </c>
      <c r="D233" s="64">
        <v>0</v>
      </c>
      <c r="E233" s="156">
        <f t="shared" si="9"/>
        <v>-1874.48</v>
      </c>
      <c r="F233">
        <v>0</v>
      </c>
      <c r="G233" s="157">
        <f t="shared" si="10"/>
        <v>0</v>
      </c>
      <c r="H233">
        <v>0</v>
      </c>
      <c r="I233">
        <v>0</v>
      </c>
      <c r="J233">
        <v>0</v>
      </c>
      <c r="K233">
        <v>0</v>
      </c>
      <c r="L233" s="157">
        <f t="shared" si="11"/>
        <v>0</v>
      </c>
      <c r="M233">
        <v>0</v>
      </c>
      <c r="N233" s="84" t="s">
        <v>378</v>
      </c>
      <c r="O233">
        <v>-1874.48</v>
      </c>
    </row>
    <row r="234" spans="1:15" x14ac:dyDescent="0.3">
      <c r="A234">
        <v>3896</v>
      </c>
      <c r="B234" t="s">
        <v>134</v>
      </c>
      <c r="C234" s="64">
        <v>-2143.92</v>
      </c>
      <c r="D234" s="64">
        <v>0</v>
      </c>
      <c r="E234" s="156">
        <f t="shared" si="9"/>
        <v>-2096.4299999999998</v>
      </c>
      <c r="F234">
        <v>0</v>
      </c>
      <c r="G234" s="157">
        <f t="shared" si="10"/>
        <v>0</v>
      </c>
      <c r="H234">
        <v>0</v>
      </c>
      <c r="I234">
        <v>0</v>
      </c>
      <c r="J234">
        <v>0</v>
      </c>
      <c r="K234">
        <v>0</v>
      </c>
      <c r="L234" s="157">
        <f t="shared" si="11"/>
        <v>0</v>
      </c>
      <c r="M234">
        <v>0</v>
      </c>
      <c r="N234" s="84" t="s">
        <v>378</v>
      </c>
      <c r="O234">
        <v>-2096.4299999999998</v>
      </c>
    </row>
    <row r="235" spans="1:15" x14ac:dyDescent="0.3">
      <c r="A235">
        <v>3898</v>
      </c>
      <c r="B235" t="s">
        <v>135</v>
      </c>
      <c r="C235" s="64">
        <v>0</v>
      </c>
      <c r="D235" s="64">
        <v>0</v>
      </c>
      <c r="E235" s="156">
        <f t="shared" si="9"/>
        <v>0</v>
      </c>
      <c r="F235">
        <v>0</v>
      </c>
      <c r="G235" s="157">
        <f t="shared" si="10"/>
        <v>0</v>
      </c>
      <c r="H235">
        <v>0</v>
      </c>
      <c r="I235">
        <v>0</v>
      </c>
      <c r="J235">
        <v>0</v>
      </c>
      <c r="K235">
        <v>0</v>
      </c>
      <c r="L235" s="157">
        <f t="shared" si="11"/>
        <v>0</v>
      </c>
      <c r="M235">
        <v>0</v>
      </c>
      <c r="N235" s="84" t="s">
        <v>378</v>
      </c>
      <c r="O235">
        <v>0</v>
      </c>
    </row>
    <row r="236" spans="1:15" x14ac:dyDescent="0.3">
      <c r="A236">
        <v>3902</v>
      </c>
      <c r="B236" t="s">
        <v>301</v>
      </c>
      <c r="C236" s="64">
        <v>-1818.95</v>
      </c>
      <c r="D236" s="64">
        <v>0</v>
      </c>
      <c r="E236" s="156">
        <f t="shared" si="9"/>
        <v>0</v>
      </c>
      <c r="F236">
        <v>0</v>
      </c>
      <c r="G236" s="157">
        <f t="shared" si="10"/>
        <v>0</v>
      </c>
      <c r="H236">
        <v>0</v>
      </c>
      <c r="I236">
        <v>0</v>
      </c>
      <c r="J236">
        <v>0</v>
      </c>
      <c r="K236">
        <v>0</v>
      </c>
      <c r="L236" s="157">
        <f t="shared" si="11"/>
        <v>0</v>
      </c>
      <c r="M236">
        <v>0</v>
      </c>
      <c r="N236" s="84" t="s">
        <v>378</v>
      </c>
      <c r="O236">
        <v>0</v>
      </c>
    </row>
    <row r="237" spans="1:15" x14ac:dyDescent="0.3">
      <c r="A237">
        <v>3904</v>
      </c>
      <c r="B237" t="s">
        <v>136</v>
      </c>
      <c r="C237" s="64">
        <v>-613.47</v>
      </c>
      <c r="D237" s="64">
        <v>0</v>
      </c>
      <c r="E237" s="156">
        <f t="shared" si="9"/>
        <v>-555.04</v>
      </c>
      <c r="F237">
        <v>0</v>
      </c>
      <c r="G237" s="157">
        <f t="shared" si="10"/>
        <v>20944.96</v>
      </c>
      <c r="H237">
        <v>-555.04</v>
      </c>
      <c r="I237">
        <v>21500</v>
      </c>
      <c r="J237">
        <v>0</v>
      </c>
      <c r="K237">
        <v>20944.96</v>
      </c>
      <c r="L237" s="157">
        <f t="shared" si="11"/>
        <v>0</v>
      </c>
      <c r="M237">
        <v>0</v>
      </c>
      <c r="N237" s="84" t="s">
        <v>378</v>
      </c>
      <c r="O237">
        <v>0</v>
      </c>
    </row>
    <row r="238" spans="1:15" x14ac:dyDescent="0.3">
      <c r="A238">
        <v>3906</v>
      </c>
      <c r="B238" t="s">
        <v>137</v>
      </c>
      <c r="C238" s="64">
        <v>-20948.43</v>
      </c>
      <c r="D238" s="64">
        <v>0</v>
      </c>
      <c r="E238" s="156">
        <f t="shared" si="9"/>
        <v>0</v>
      </c>
      <c r="F238">
        <v>0</v>
      </c>
      <c r="G238" s="157">
        <f t="shared" si="10"/>
        <v>0</v>
      </c>
      <c r="H238">
        <v>0</v>
      </c>
      <c r="I238">
        <v>0</v>
      </c>
      <c r="J238">
        <v>0</v>
      </c>
      <c r="K238">
        <v>0</v>
      </c>
      <c r="L238" s="157">
        <f t="shared" si="11"/>
        <v>0</v>
      </c>
      <c r="M238">
        <v>0</v>
      </c>
      <c r="N238" s="84" t="s">
        <v>378</v>
      </c>
      <c r="O238">
        <v>0</v>
      </c>
    </row>
    <row r="239" spans="1:15" x14ac:dyDescent="0.3">
      <c r="A239">
        <v>3907</v>
      </c>
      <c r="B239" t="s">
        <v>138</v>
      </c>
      <c r="C239" s="64">
        <v>0</v>
      </c>
      <c r="D239" s="64">
        <v>0</v>
      </c>
      <c r="E239" s="156">
        <f t="shared" si="9"/>
        <v>0</v>
      </c>
      <c r="F239">
        <v>0</v>
      </c>
      <c r="G239" s="157">
        <f t="shared" si="10"/>
        <v>0</v>
      </c>
      <c r="H239">
        <v>0</v>
      </c>
      <c r="I239">
        <v>0</v>
      </c>
      <c r="J239">
        <v>0</v>
      </c>
      <c r="K239">
        <v>0</v>
      </c>
      <c r="L239" s="157">
        <f t="shared" si="11"/>
        <v>0</v>
      </c>
      <c r="M239">
        <v>0</v>
      </c>
      <c r="N239" s="84" t="s">
        <v>378</v>
      </c>
      <c r="O239">
        <v>0</v>
      </c>
    </row>
    <row r="240" spans="1:15" x14ac:dyDescent="0.3">
      <c r="A240">
        <v>3909</v>
      </c>
      <c r="B240" t="s">
        <v>139</v>
      </c>
      <c r="C240" s="64">
        <v>-62.67</v>
      </c>
      <c r="D240" s="64">
        <v>0</v>
      </c>
      <c r="E240" s="156">
        <f t="shared" si="9"/>
        <v>0</v>
      </c>
      <c r="F240">
        <v>0</v>
      </c>
      <c r="G240" s="157">
        <f t="shared" si="10"/>
        <v>0</v>
      </c>
      <c r="H240">
        <v>0</v>
      </c>
      <c r="I240">
        <v>0</v>
      </c>
      <c r="J240">
        <v>0</v>
      </c>
      <c r="K240">
        <v>0</v>
      </c>
      <c r="L240" s="157">
        <f t="shared" si="11"/>
        <v>0</v>
      </c>
      <c r="M240">
        <v>0</v>
      </c>
      <c r="N240" s="84" t="s">
        <v>378</v>
      </c>
      <c r="O240">
        <v>0</v>
      </c>
    </row>
    <row r="241" spans="1:15" x14ac:dyDescent="0.3">
      <c r="A241">
        <v>3910</v>
      </c>
      <c r="B241" t="s">
        <v>140</v>
      </c>
      <c r="C241" s="64">
        <v>0</v>
      </c>
      <c r="D241" s="64">
        <v>0</v>
      </c>
      <c r="E241" s="156">
        <f t="shared" si="9"/>
        <v>0</v>
      </c>
      <c r="F241">
        <v>0</v>
      </c>
      <c r="G241" s="157">
        <f t="shared" si="10"/>
        <v>0</v>
      </c>
      <c r="H241">
        <v>0</v>
      </c>
      <c r="I241">
        <v>0</v>
      </c>
      <c r="J241">
        <v>0</v>
      </c>
      <c r="K241">
        <v>0</v>
      </c>
      <c r="L241" s="157">
        <f t="shared" si="11"/>
        <v>0</v>
      </c>
      <c r="M241">
        <v>0</v>
      </c>
      <c r="N241" s="84" t="s">
        <v>378</v>
      </c>
      <c r="O241">
        <v>0</v>
      </c>
    </row>
    <row r="242" spans="1:15" x14ac:dyDescent="0.3">
      <c r="A242">
        <v>3913</v>
      </c>
      <c r="B242" t="s">
        <v>302</v>
      </c>
      <c r="C242" s="64">
        <v>-21414.46</v>
      </c>
      <c r="D242" s="64">
        <v>0</v>
      </c>
      <c r="E242" s="156">
        <f t="shared" si="9"/>
        <v>0</v>
      </c>
      <c r="F242">
        <v>0</v>
      </c>
      <c r="G242" s="157">
        <f t="shared" si="10"/>
        <v>0</v>
      </c>
      <c r="H242">
        <v>0</v>
      </c>
      <c r="I242">
        <v>0</v>
      </c>
      <c r="J242">
        <v>0</v>
      </c>
      <c r="K242">
        <v>0</v>
      </c>
      <c r="L242" s="157">
        <f t="shared" si="11"/>
        <v>0</v>
      </c>
      <c r="M242">
        <v>0</v>
      </c>
      <c r="N242" s="84" t="s">
        <v>379</v>
      </c>
      <c r="O242">
        <v>0</v>
      </c>
    </row>
    <row r="243" spans="1:15" x14ac:dyDescent="0.3">
      <c r="A243">
        <v>3916</v>
      </c>
      <c r="B243" t="s">
        <v>141</v>
      </c>
      <c r="C243" s="64">
        <v>0</v>
      </c>
      <c r="D243" s="64">
        <v>0</v>
      </c>
      <c r="E243" s="156">
        <f t="shared" si="9"/>
        <v>0</v>
      </c>
      <c r="F243">
        <v>0</v>
      </c>
      <c r="G243" s="157">
        <f t="shared" si="10"/>
        <v>0</v>
      </c>
      <c r="H243">
        <v>0</v>
      </c>
      <c r="I243">
        <v>0</v>
      </c>
      <c r="J243">
        <v>0</v>
      </c>
      <c r="K243">
        <v>0</v>
      </c>
      <c r="L243" s="157">
        <f t="shared" si="11"/>
        <v>0</v>
      </c>
      <c r="M243">
        <v>0</v>
      </c>
      <c r="N243" s="84" t="s">
        <v>378</v>
      </c>
      <c r="O243">
        <v>0</v>
      </c>
    </row>
    <row r="244" spans="1:15" x14ac:dyDescent="0.3">
      <c r="A244">
        <v>3917</v>
      </c>
      <c r="B244" t="s">
        <v>142</v>
      </c>
      <c r="C244" s="64">
        <v>-22856.74</v>
      </c>
      <c r="D244" s="64">
        <v>0</v>
      </c>
      <c r="E244" s="156">
        <f t="shared" si="9"/>
        <v>0</v>
      </c>
      <c r="F244">
        <v>0</v>
      </c>
      <c r="G244" s="157">
        <f t="shared" si="10"/>
        <v>0</v>
      </c>
      <c r="H244">
        <v>0</v>
      </c>
      <c r="I244">
        <v>0</v>
      </c>
      <c r="J244">
        <v>0</v>
      </c>
      <c r="K244">
        <v>0</v>
      </c>
      <c r="L244" s="157">
        <f t="shared" si="11"/>
        <v>0</v>
      </c>
      <c r="M244">
        <v>0</v>
      </c>
      <c r="N244" s="84" t="s">
        <v>378</v>
      </c>
      <c r="O244">
        <v>0</v>
      </c>
    </row>
    <row r="245" spans="1:15" x14ac:dyDescent="0.3">
      <c r="A245">
        <v>3918</v>
      </c>
      <c r="B245" t="s">
        <v>303</v>
      </c>
      <c r="C245" s="64">
        <v>-2816.52</v>
      </c>
      <c r="D245" s="64">
        <v>0</v>
      </c>
      <c r="E245" s="156">
        <f t="shared" si="9"/>
        <v>0</v>
      </c>
      <c r="F245">
        <v>0</v>
      </c>
      <c r="G245" s="157">
        <f t="shared" si="10"/>
        <v>0</v>
      </c>
      <c r="H245">
        <v>0</v>
      </c>
      <c r="I245">
        <v>0</v>
      </c>
      <c r="J245">
        <v>0</v>
      </c>
      <c r="K245">
        <v>0</v>
      </c>
      <c r="L245" s="157">
        <f t="shared" si="11"/>
        <v>0</v>
      </c>
      <c r="M245">
        <v>0</v>
      </c>
      <c r="N245" s="84" t="s">
        <v>378</v>
      </c>
      <c r="O245">
        <v>0</v>
      </c>
    </row>
    <row r="246" spans="1:15" x14ac:dyDescent="0.3">
      <c r="A246">
        <v>3920</v>
      </c>
      <c r="B246" t="s">
        <v>143</v>
      </c>
      <c r="C246" s="64">
        <v>-4529.45</v>
      </c>
      <c r="D246" s="64">
        <v>0</v>
      </c>
      <c r="E246" s="156">
        <f t="shared" si="9"/>
        <v>0</v>
      </c>
      <c r="F246">
        <v>0</v>
      </c>
      <c r="G246" s="157">
        <f t="shared" si="10"/>
        <v>0</v>
      </c>
      <c r="H246">
        <v>0</v>
      </c>
      <c r="I246">
        <v>0</v>
      </c>
      <c r="J246">
        <v>0</v>
      </c>
      <c r="K246">
        <v>0</v>
      </c>
      <c r="L246" s="157">
        <f t="shared" si="11"/>
        <v>0</v>
      </c>
      <c r="M246">
        <v>0</v>
      </c>
      <c r="N246" s="84" t="s">
        <v>378</v>
      </c>
      <c r="O246">
        <v>0</v>
      </c>
    </row>
    <row r="247" spans="1:15" x14ac:dyDescent="0.3">
      <c r="A247">
        <v>4026</v>
      </c>
      <c r="B247" t="s">
        <v>362</v>
      </c>
      <c r="C247" s="64">
        <v>0</v>
      </c>
      <c r="D247" s="64">
        <v>0</v>
      </c>
      <c r="E247" s="156">
        <f t="shared" si="9"/>
        <v>0</v>
      </c>
      <c r="F247">
        <v>0</v>
      </c>
      <c r="G247" s="157">
        <f t="shared" si="10"/>
        <v>0</v>
      </c>
      <c r="H247">
        <v>0</v>
      </c>
      <c r="I247">
        <v>0</v>
      </c>
      <c r="J247">
        <v>0</v>
      </c>
      <c r="K247">
        <v>0</v>
      </c>
      <c r="L247" s="157">
        <f t="shared" si="11"/>
        <v>0</v>
      </c>
      <c r="M247">
        <v>0</v>
      </c>
      <c r="N247" s="84" t="s">
        <v>378</v>
      </c>
      <c r="O247">
        <v>0</v>
      </c>
    </row>
    <row r="248" spans="1:15" x14ac:dyDescent="0.3">
      <c r="A248">
        <v>4040</v>
      </c>
      <c r="B248" t="s">
        <v>304</v>
      </c>
      <c r="C248" s="64">
        <v>294351.5</v>
      </c>
      <c r="D248" s="64">
        <v>0</v>
      </c>
      <c r="E248" s="156">
        <f t="shared" ref="E248:E300" si="12">H248+O248</f>
        <v>-158310.92999999996</v>
      </c>
      <c r="F248">
        <v>0</v>
      </c>
      <c r="G248" s="157">
        <f t="shared" ref="G248:G300" si="13">J248+I248+H248+M248</f>
        <v>136040.57000000004</v>
      </c>
      <c r="H248">
        <v>-142112.84999999998</v>
      </c>
      <c r="I248">
        <v>0</v>
      </c>
      <c r="J248">
        <v>245757.26</v>
      </c>
      <c r="K248">
        <v>103644.41</v>
      </c>
      <c r="L248" s="157">
        <f t="shared" ref="L248:L300" si="14">ROUND(G248-K248-M248,2)</f>
        <v>0</v>
      </c>
      <c r="M248">
        <v>32396.16</v>
      </c>
      <c r="N248" s="84" t="s">
        <v>378</v>
      </c>
      <c r="O248">
        <v>-16198.08</v>
      </c>
    </row>
    <row r="249" spans="1:15" x14ac:dyDescent="0.3">
      <c r="A249">
        <v>4043</v>
      </c>
      <c r="B249" t="s">
        <v>144</v>
      </c>
      <c r="C249" s="64">
        <v>0</v>
      </c>
      <c r="D249" s="64">
        <v>-21490.82</v>
      </c>
      <c r="E249" s="156">
        <f t="shared" si="12"/>
        <v>0</v>
      </c>
      <c r="F249">
        <v>0</v>
      </c>
      <c r="G249" s="157">
        <f t="shared" si="13"/>
        <v>0</v>
      </c>
      <c r="H249">
        <v>0</v>
      </c>
      <c r="I249">
        <v>0</v>
      </c>
      <c r="J249">
        <v>0</v>
      </c>
      <c r="K249">
        <v>0</v>
      </c>
      <c r="L249" s="157">
        <f t="shared" si="14"/>
        <v>0</v>
      </c>
      <c r="M249">
        <v>0</v>
      </c>
      <c r="N249" s="84" t="s">
        <v>378</v>
      </c>
      <c r="O249">
        <v>0</v>
      </c>
    </row>
    <row r="250" spans="1:15" x14ac:dyDescent="0.3">
      <c r="A250">
        <v>4045</v>
      </c>
      <c r="B250" t="s">
        <v>305</v>
      </c>
      <c r="C250" s="64">
        <v>716382.02</v>
      </c>
      <c r="D250" s="64">
        <v>0</v>
      </c>
      <c r="E250" s="156">
        <f t="shared" si="12"/>
        <v>-69267.740000000005</v>
      </c>
      <c r="F250">
        <v>0</v>
      </c>
      <c r="G250" s="157">
        <f t="shared" si="13"/>
        <v>746022.61</v>
      </c>
      <c r="H250">
        <v>-66949.12000000001</v>
      </c>
      <c r="I250">
        <v>0</v>
      </c>
      <c r="J250">
        <v>812971.73</v>
      </c>
      <c r="K250">
        <v>746022.61</v>
      </c>
      <c r="L250" s="157">
        <f>ROUND(G250-K250-M250,2)</f>
        <v>0</v>
      </c>
      <c r="M250">
        <v>0</v>
      </c>
      <c r="N250" s="84" t="s">
        <v>378</v>
      </c>
      <c r="O250">
        <v>-2318.62</v>
      </c>
    </row>
    <row r="251" spans="1:15" x14ac:dyDescent="0.3">
      <c r="A251">
        <v>4109</v>
      </c>
      <c r="B251" t="s">
        <v>306</v>
      </c>
      <c r="C251" s="64">
        <v>0</v>
      </c>
      <c r="D251" s="64">
        <v>-24005.81</v>
      </c>
      <c r="E251" s="156">
        <f t="shared" si="12"/>
        <v>0</v>
      </c>
      <c r="F251">
        <v>0</v>
      </c>
      <c r="G251" s="157">
        <f t="shared" si="13"/>
        <v>0</v>
      </c>
      <c r="H251">
        <v>0</v>
      </c>
      <c r="I251">
        <v>0</v>
      </c>
      <c r="J251">
        <v>0</v>
      </c>
      <c r="K251">
        <v>0</v>
      </c>
      <c r="L251" s="157">
        <f t="shared" si="14"/>
        <v>0</v>
      </c>
      <c r="M251">
        <v>0</v>
      </c>
      <c r="N251" s="84" t="s">
        <v>378</v>
      </c>
      <c r="O251">
        <v>0</v>
      </c>
    </row>
    <row r="252" spans="1:15" x14ac:dyDescent="0.3">
      <c r="A252">
        <v>4522</v>
      </c>
      <c r="B252" t="s">
        <v>145</v>
      </c>
      <c r="C252" s="64">
        <v>0</v>
      </c>
      <c r="D252" s="64">
        <v>0</v>
      </c>
      <c r="E252" s="156">
        <f t="shared" si="12"/>
        <v>0</v>
      </c>
      <c r="F252">
        <v>0</v>
      </c>
      <c r="G252" s="157">
        <f t="shared" si="13"/>
        <v>0</v>
      </c>
      <c r="H252">
        <v>0</v>
      </c>
      <c r="I252">
        <v>0</v>
      </c>
      <c r="J252">
        <v>0</v>
      </c>
      <c r="K252">
        <v>0</v>
      </c>
      <c r="L252" s="157">
        <f t="shared" si="14"/>
        <v>0</v>
      </c>
      <c r="M252">
        <v>0</v>
      </c>
      <c r="N252" s="84" t="s">
        <v>378</v>
      </c>
      <c r="O252">
        <v>0</v>
      </c>
    </row>
    <row r="253" spans="1:15" x14ac:dyDescent="0.3">
      <c r="A253">
        <v>4523</v>
      </c>
      <c r="B253" t="s">
        <v>307</v>
      </c>
      <c r="C253" s="64">
        <v>-257208.81</v>
      </c>
      <c r="D253" s="64">
        <v>-245815.41</v>
      </c>
      <c r="E253" s="156">
        <f t="shared" si="12"/>
        <v>-6680.7</v>
      </c>
      <c r="F253">
        <v>-154861.88</v>
      </c>
      <c r="G253" s="157">
        <f t="shared" si="13"/>
        <v>0</v>
      </c>
      <c r="H253">
        <v>0</v>
      </c>
      <c r="I253">
        <v>0</v>
      </c>
      <c r="J253">
        <v>0</v>
      </c>
      <c r="K253">
        <v>0</v>
      </c>
      <c r="L253" s="157">
        <f t="shared" si="14"/>
        <v>0</v>
      </c>
      <c r="M253">
        <v>0</v>
      </c>
      <c r="N253" s="84" t="s">
        <v>378</v>
      </c>
      <c r="O253">
        <v>-6680.7</v>
      </c>
    </row>
    <row r="254" spans="1:15" x14ac:dyDescent="0.3">
      <c r="A254">
        <v>4534</v>
      </c>
      <c r="B254" t="s">
        <v>146</v>
      </c>
      <c r="C254" s="64">
        <v>0</v>
      </c>
      <c r="D254" s="64">
        <v>0</v>
      </c>
      <c r="E254" s="156">
        <f t="shared" si="12"/>
        <v>0</v>
      </c>
      <c r="F254">
        <v>0</v>
      </c>
      <c r="G254" s="157">
        <f t="shared" si="13"/>
        <v>0</v>
      </c>
      <c r="H254">
        <v>0</v>
      </c>
      <c r="I254">
        <v>0</v>
      </c>
      <c r="J254">
        <v>0</v>
      </c>
      <c r="K254">
        <v>0</v>
      </c>
      <c r="L254" s="157">
        <f t="shared" si="14"/>
        <v>0</v>
      </c>
      <c r="M254">
        <v>0</v>
      </c>
      <c r="N254" s="84" t="s">
        <v>378</v>
      </c>
      <c r="O254">
        <v>0</v>
      </c>
    </row>
    <row r="255" spans="1:15" x14ac:dyDescent="0.3">
      <c r="A255">
        <v>4622</v>
      </c>
      <c r="B255" t="s">
        <v>147</v>
      </c>
      <c r="C255" s="64">
        <v>135518.42000000001</v>
      </c>
      <c r="D255" s="64">
        <v>-156284.06</v>
      </c>
      <c r="E255" s="156">
        <f t="shared" si="12"/>
        <v>-135518.41999999998</v>
      </c>
      <c r="F255">
        <v>0</v>
      </c>
      <c r="G255" s="157">
        <f t="shared" si="13"/>
        <v>-2.3283064365386963E-10</v>
      </c>
      <c r="H255">
        <v>-135518.41999999998</v>
      </c>
      <c r="I255">
        <v>0</v>
      </c>
      <c r="J255">
        <v>135518.41999999975</v>
      </c>
      <c r="K255">
        <v>0</v>
      </c>
      <c r="L255" s="157">
        <f t="shared" si="14"/>
        <v>0</v>
      </c>
      <c r="M255">
        <v>0</v>
      </c>
      <c r="N255" s="84" t="s">
        <v>379</v>
      </c>
      <c r="O255">
        <v>0</v>
      </c>
    </row>
    <row r="256" spans="1:15" x14ac:dyDescent="0.3">
      <c r="A256">
        <v>5200</v>
      </c>
      <c r="B256" t="s">
        <v>308</v>
      </c>
      <c r="C256" s="64">
        <v>-26092.85</v>
      </c>
      <c r="D256" s="64">
        <v>0</v>
      </c>
      <c r="E256" s="156">
        <f t="shared" si="12"/>
        <v>0</v>
      </c>
      <c r="F256">
        <v>0</v>
      </c>
      <c r="G256" s="157">
        <f t="shared" si="13"/>
        <v>0</v>
      </c>
      <c r="H256">
        <v>0</v>
      </c>
      <c r="I256">
        <v>0</v>
      </c>
      <c r="J256">
        <v>0</v>
      </c>
      <c r="K256">
        <v>0</v>
      </c>
      <c r="L256" s="157">
        <f t="shared" si="14"/>
        <v>0</v>
      </c>
      <c r="M256">
        <v>0</v>
      </c>
      <c r="N256" s="84" t="s">
        <v>379</v>
      </c>
      <c r="O256">
        <v>0</v>
      </c>
    </row>
    <row r="257" spans="1:15" x14ac:dyDescent="0.3">
      <c r="A257">
        <v>5201</v>
      </c>
      <c r="B257" t="s">
        <v>148</v>
      </c>
      <c r="C257" s="64">
        <v>0</v>
      </c>
      <c r="D257" s="64">
        <v>0</v>
      </c>
      <c r="E257" s="156">
        <f t="shared" si="12"/>
        <v>0</v>
      </c>
      <c r="F257">
        <v>0</v>
      </c>
      <c r="G257" s="157">
        <f t="shared" si="13"/>
        <v>0</v>
      </c>
      <c r="H257">
        <v>0</v>
      </c>
      <c r="I257">
        <v>0</v>
      </c>
      <c r="J257">
        <v>0</v>
      </c>
      <c r="K257">
        <v>0</v>
      </c>
      <c r="L257" s="157">
        <f t="shared" si="14"/>
        <v>0</v>
      </c>
      <c r="M257">
        <v>0</v>
      </c>
      <c r="N257" s="84" t="s">
        <v>378</v>
      </c>
      <c r="O257">
        <v>0</v>
      </c>
    </row>
    <row r="258" spans="1:15" x14ac:dyDescent="0.3">
      <c r="A258">
        <v>5203</v>
      </c>
      <c r="B258" t="s">
        <v>149</v>
      </c>
      <c r="C258" s="64">
        <v>-2522.6999999999998</v>
      </c>
      <c r="D258" s="64">
        <v>0</v>
      </c>
      <c r="E258" s="156">
        <f t="shared" si="12"/>
        <v>0</v>
      </c>
      <c r="F258">
        <v>0</v>
      </c>
      <c r="G258" s="157">
        <f t="shared" si="13"/>
        <v>0</v>
      </c>
      <c r="H258">
        <v>0</v>
      </c>
      <c r="I258">
        <v>0</v>
      </c>
      <c r="J258">
        <v>0</v>
      </c>
      <c r="K258">
        <v>0</v>
      </c>
      <c r="L258" s="157">
        <f t="shared" si="14"/>
        <v>0</v>
      </c>
      <c r="M258">
        <v>0</v>
      </c>
      <c r="N258" s="84" t="s">
        <v>378</v>
      </c>
      <c r="O258">
        <v>0</v>
      </c>
    </row>
    <row r="259" spans="1:15" x14ac:dyDescent="0.3">
      <c r="A259">
        <v>5206</v>
      </c>
      <c r="B259" t="s">
        <v>150</v>
      </c>
      <c r="C259" s="64">
        <v>-11824.94</v>
      </c>
      <c r="D259" s="64">
        <v>0</v>
      </c>
      <c r="E259" s="156">
        <f t="shared" si="12"/>
        <v>0</v>
      </c>
      <c r="F259">
        <v>0</v>
      </c>
      <c r="G259" s="157">
        <f t="shared" si="13"/>
        <v>0</v>
      </c>
      <c r="H259">
        <v>0</v>
      </c>
      <c r="I259">
        <v>0</v>
      </c>
      <c r="J259">
        <v>0</v>
      </c>
      <c r="K259">
        <v>0</v>
      </c>
      <c r="L259" s="157">
        <f t="shared" si="14"/>
        <v>0</v>
      </c>
      <c r="M259">
        <v>0</v>
      </c>
      <c r="N259" s="84" t="s">
        <v>378</v>
      </c>
      <c r="O259">
        <v>0</v>
      </c>
    </row>
    <row r="260" spans="1:15" x14ac:dyDescent="0.3">
      <c r="A260">
        <v>5207</v>
      </c>
      <c r="B260" t="s">
        <v>151</v>
      </c>
      <c r="C260" s="64">
        <v>0</v>
      </c>
      <c r="D260" s="64">
        <v>0</v>
      </c>
      <c r="E260" s="156">
        <f t="shared" si="12"/>
        <v>0</v>
      </c>
      <c r="F260">
        <v>0</v>
      </c>
      <c r="G260" s="157">
        <f t="shared" si="13"/>
        <v>0</v>
      </c>
      <c r="H260">
        <v>0</v>
      </c>
      <c r="I260">
        <v>0</v>
      </c>
      <c r="J260">
        <v>0</v>
      </c>
      <c r="K260">
        <v>0</v>
      </c>
      <c r="L260" s="157">
        <f t="shared" si="14"/>
        <v>0</v>
      </c>
      <c r="M260">
        <v>0</v>
      </c>
      <c r="N260" s="84" t="s">
        <v>379</v>
      </c>
      <c r="O260">
        <v>0</v>
      </c>
    </row>
    <row r="261" spans="1:15" x14ac:dyDescent="0.3">
      <c r="A261">
        <v>5212</v>
      </c>
      <c r="B261" t="s">
        <v>152</v>
      </c>
      <c r="C261" s="64">
        <v>-14178.04</v>
      </c>
      <c r="D261" s="64">
        <v>0</v>
      </c>
      <c r="E261" s="156">
        <f t="shared" si="12"/>
        <v>0</v>
      </c>
      <c r="F261">
        <v>0</v>
      </c>
      <c r="G261" s="157">
        <f t="shared" si="13"/>
        <v>0</v>
      </c>
      <c r="H261">
        <v>0</v>
      </c>
      <c r="I261">
        <v>0</v>
      </c>
      <c r="J261">
        <v>0</v>
      </c>
      <c r="K261">
        <v>0</v>
      </c>
      <c r="L261" s="157">
        <f t="shared" si="14"/>
        <v>0</v>
      </c>
      <c r="M261">
        <v>0</v>
      </c>
      <c r="N261" s="84" t="s">
        <v>378</v>
      </c>
      <c r="O261">
        <v>0</v>
      </c>
    </row>
    <row r="262" spans="1:15" x14ac:dyDescent="0.3">
      <c r="A262">
        <v>5213</v>
      </c>
      <c r="B262" t="s">
        <v>309</v>
      </c>
      <c r="C262" s="64">
        <v>-20614.189999999999</v>
      </c>
      <c r="D262" s="64">
        <v>0</v>
      </c>
      <c r="E262" s="156">
        <f t="shared" si="12"/>
        <v>0</v>
      </c>
      <c r="F262">
        <v>0</v>
      </c>
      <c r="G262" s="157">
        <f t="shared" si="13"/>
        <v>0</v>
      </c>
      <c r="H262">
        <v>0</v>
      </c>
      <c r="I262">
        <v>0</v>
      </c>
      <c r="J262">
        <v>0</v>
      </c>
      <c r="K262">
        <v>0</v>
      </c>
      <c r="L262" s="157">
        <f t="shared" si="14"/>
        <v>0</v>
      </c>
      <c r="M262">
        <v>0</v>
      </c>
      <c r="N262" s="84" t="s">
        <v>379</v>
      </c>
      <c r="O262">
        <v>0</v>
      </c>
    </row>
    <row r="263" spans="1:15" x14ac:dyDescent="0.3">
      <c r="A263">
        <v>5214</v>
      </c>
      <c r="B263" t="s">
        <v>310</v>
      </c>
      <c r="C263" s="64">
        <v>0</v>
      </c>
      <c r="D263" s="64">
        <v>0</v>
      </c>
      <c r="E263" s="156">
        <f t="shared" si="12"/>
        <v>0</v>
      </c>
      <c r="F263">
        <v>0</v>
      </c>
      <c r="G263" s="157">
        <f t="shared" si="13"/>
        <v>0</v>
      </c>
      <c r="H263">
        <v>0</v>
      </c>
      <c r="I263">
        <v>0</v>
      </c>
      <c r="J263">
        <v>0</v>
      </c>
      <c r="K263">
        <v>0</v>
      </c>
      <c r="L263" s="157">
        <f t="shared" si="14"/>
        <v>0</v>
      </c>
      <c r="M263">
        <v>0</v>
      </c>
      <c r="N263" s="84" t="s">
        <v>379</v>
      </c>
      <c r="O263">
        <v>0</v>
      </c>
    </row>
    <row r="264" spans="1:15" x14ac:dyDescent="0.3">
      <c r="A264">
        <v>5218</v>
      </c>
      <c r="B264" t="s">
        <v>153</v>
      </c>
      <c r="C264" s="64">
        <v>0</v>
      </c>
      <c r="D264" s="64">
        <v>0</v>
      </c>
      <c r="E264" s="156">
        <f t="shared" si="12"/>
        <v>0</v>
      </c>
      <c r="F264">
        <v>0</v>
      </c>
      <c r="G264" s="157">
        <f>J264+I264+H264+M264</f>
        <v>0</v>
      </c>
      <c r="H264">
        <v>0</v>
      </c>
      <c r="I264">
        <v>0</v>
      </c>
      <c r="J264">
        <v>0</v>
      </c>
      <c r="K264">
        <v>0</v>
      </c>
      <c r="L264" s="157">
        <f t="shared" si="14"/>
        <v>0</v>
      </c>
      <c r="M264">
        <v>0</v>
      </c>
      <c r="N264" s="84" t="s">
        <v>378</v>
      </c>
      <c r="O264">
        <v>0</v>
      </c>
    </row>
    <row r="265" spans="1:15" x14ac:dyDescent="0.3">
      <c r="A265">
        <v>5221</v>
      </c>
      <c r="B265" t="s">
        <v>154</v>
      </c>
      <c r="C265" s="64">
        <v>-7514.84</v>
      </c>
      <c r="D265" s="64">
        <v>0</v>
      </c>
      <c r="E265" s="156">
        <f t="shared" si="12"/>
        <v>0</v>
      </c>
      <c r="F265">
        <v>0</v>
      </c>
      <c r="G265" s="157">
        <f t="shared" si="13"/>
        <v>0</v>
      </c>
      <c r="H265">
        <v>0</v>
      </c>
      <c r="I265">
        <v>0</v>
      </c>
      <c r="J265">
        <v>0</v>
      </c>
      <c r="K265">
        <v>0</v>
      </c>
      <c r="L265" s="157">
        <f t="shared" si="14"/>
        <v>0</v>
      </c>
      <c r="M265">
        <v>0</v>
      </c>
      <c r="N265" s="84" t="s">
        <v>378</v>
      </c>
      <c r="O265">
        <v>0</v>
      </c>
    </row>
    <row r="266" spans="1:15" x14ac:dyDescent="0.3">
      <c r="A266">
        <v>5223</v>
      </c>
      <c r="B266" t="s">
        <v>155</v>
      </c>
      <c r="C266" s="64">
        <v>-1705.07</v>
      </c>
      <c r="D266" s="64">
        <v>0</v>
      </c>
      <c r="E266" s="156">
        <f t="shared" si="12"/>
        <v>0</v>
      </c>
      <c r="F266">
        <v>0</v>
      </c>
      <c r="G266" s="157">
        <f t="shared" si="13"/>
        <v>0</v>
      </c>
      <c r="H266">
        <v>0</v>
      </c>
      <c r="I266">
        <v>0</v>
      </c>
      <c r="J266">
        <v>0</v>
      </c>
      <c r="K266">
        <v>0</v>
      </c>
      <c r="L266" s="157">
        <f t="shared" si="14"/>
        <v>0</v>
      </c>
      <c r="M266">
        <v>0</v>
      </c>
      <c r="N266" s="84" t="s">
        <v>378</v>
      </c>
      <c r="O266">
        <v>0</v>
      </c>
    </row>
    <row r="267" spans="1:15" x14ac:dyDescent="0.3">
      <c r="A267">
        <v>5225</v>
      </c>
      <c r="B267" t="s">
        <v>156</v>
      </c>
      <c r="C267" s="64">
        <v>-16981.55</v>
      </c>
      <c r="D267" s="64">
        <v>0</v>
      </c>
      <c r="E267" s="156">
        <f t="shared" si="12"/>
        <v>0</v>
      </c>
      <c r="F267">
        <v>0</v>
      </c>
      <c r="G267" s="157">
        <f t="shared" si="13"/>
        <v>0</v>
      </c>
      <c r="H267">
        <v>0</v>
      </c>
      <c r="I267">
        <v>0</v>
      </c>
      <c r="J267">
        <v>0</v>
      </c>
      <c r="K267">
        <v>0</v>
      </c>
      <c r="L267" s="157">
        <f t="shared" si="14"/>
        <v>0</v>
      </c>
      <c r="M267">
        <v>0</v>
      </c>
      <c r="N267" s="84" t="s">
        <v>378</v>
      </c>
      <c r="O267">
        <v>0</v>
      </c>
    </row>
    <row r="268" spans="1:15" x14ac:dyDescent="0.3">
      <c r="A268">
        <v>5226</v>
      </c>
      <c r="B268" t="s">
        <v>157</v>
      </c>
      <c r="C268" s="64">
        <v>-5425.03</v>
      </c>
      <c r="D268" s="64">
        <v>0</v>
      </c>
      <c r="E268" s="156">
        <f t="shared" si="12"/>
        <v>0</v>
      </c>
      <c r="F268">
        <v>0</v>
      </c>
      <c r="G268" s="157">
        <f t="shared" si="13"/>
        <v>0</v>
      </c>
      <c r="H268">
        <v>0</v>
      </c>
      <c r="I268">
        <v>0</v>
      </c>
      <c r="J268">
        <v>0</v>
      </c>
      <c r="K268">
        <v>0</v>
      </c>
      <c r="L268" s="157">
        <f t="shared" si="14"/>
        <v>0</v>
      </c>
      <c r="M268">
        <v>0</v>
      </c>
      <c r="N268" s="84" t="s">
        <v>378</v>
      </c>
      <c r="O268">
        <v>0</v>
      </c>
    </row>
    <row r="269" spans="1:15" x14ac:dyDescent="0.3">
      <c r="A269">
        <v>5407</v>
      </c>
      <c r="B269" t="s">
        <v>158</v>
      </c>
      <c r="C269" s="64">
        <v>0</v>
      </c>
      <c r="D269" s="64">
        <v>0</v>
      </c>
      <c r="E269" s="156">
        <f t="shared" si="12"/>
        <v>0</v>
      </c>
      <c r="F269">
        <v>0</v>
      </c>
      <c r="G269" s="157">
        <f t="shared" si="13"/>
        <v>0</v>
      </c>
      <c r="H269">
        <v>0</v>
      </c>
      <c r="I269">
        <v>0</v>
      </c>
      <c r="J269">
        <v>0</v>
      </c>
      <c r="K269">
        <v>0</v>
      </c>
      <c r="L269" s="157">
        <f t="shared" si="14"/>
        <v>0</v>
      </c>
      <c r="M269">
        <v>0</v>
      </c>
      <c r="N269" s="84" t="s">
        <v>378</v>
      </c>
      <c r="O269">
        <v>0</v>
      </c>
    </row>
    <row r="270" spans="1:15" x14ac:dyDescent="0.3">
      <c r="A270">
        <v>5412</v>
      </c>
      <c r="B270" t="s">
        <v>311</v>
      </c>
      <c r="C270" s="64">
        <v>877761.47</v>
      </c>
      <c r="D270" s="64">
        <v>0</v>
      </c>
      <c r="E270" s="156">
        <f t="shared" si="12"/>
        <v>-66185.180000000008</v>
      </c>
      <c r="F270">
        <v>0</v>
      </c>
      <c r="G270" s="157">
        <f t="shared" si="13"/>
        <v>896055.63999999629</v>
      </c>
      <c r="H270">
        <v>-66185.180000000008</v>
      </c>
      <c r="I270">
        <v>0</v>
      </c>
      <c r="J270">
        <v>962240.81999999634</v>
      </c>
      <c r="K270">
        <v>896055.64</v>
      </c>
      <c r="L270" s="157">
        <f t="shared" si="14"/>
        <v>0</v>
      </c>
      <c r="M270">
        <v>0</v>
      </c>
      <c r="N270" s="84" t="s">
        <v>378</v>
      </c>
      <c r="O270">
        <v>0</v>
      </c>
    </row>
    <row r="271" spans="1:15" x14ac:dyDescent="0.3">
      <c r="A271">
        <v>5425</v>
      </c>
      <c r="B271" t="s">
        <v>159</v>
      </c>
      <c r="C271" s="64">
        <v>-20144.16</v>
      </c>
      <c r="D271" s="64">
        <v>0</v>
      </c>
      <c r="E271" s="156">
        <f t="shared" si="12"/>
        <v>-26259.009999999995</v>
      </c>
      <c r="F271">
        <v>0</v>
      </c>
      <c r="G271" s="157">
        <f t="shared" si="13"/>
        <v>273740.99</v>
      </c>
      <c r="H271">
        <v>-26259.009999999995</v>
      </c>
      <c r="I271">
        <v>300000</v>
      </c>
      <c r="J271">
        <v>0</v>
      </c>
      <c r="K271">
        <v>273740.99</v>
      </c>
      <c r="L271" s="157">
        <f t="shared" si="14"/>
        <v>0</v>
      </c>
      <c r="M271">
        <v>0</v>
      </c>
      <c r="N271" s="84" t="s">
        <v>378</v>
      </c>
      <c r="O271">
        <v>0</v>
      </c>
    </row>
    <row r="272" spans="1:15" x14ac:dyDescent="0.3">
      <c r="A272">
        <v>5426</v>
      </c>
      <c r="B272" t="s">
        <v>312</v>
      </c>
      <c r="C272" s="64">
        <v>10330.92</v>
      </c>
      <c r="D272" s="64">
        <v>0</v>
      </c>
      <c r="E272" s="156">
        <f t="shared" si="12"/>
        <v>-19736.800000000003</v>
      </c>
      <c r="F272">
        <v>0</v>
      </c>
      <c r="G272" s="157">
        <f t="shared" si="13"/>
        <v>-1.6370904631912708E-11</v>
      </c>
      <c r="H272">
        <v>-10339.580000000002</v>
      </c>
      <c r="I272">
        <v>0</v>
      </c>
      <c r="J272">
        <v>10339.579999999985</v>
      </c>
      <c r="K272">
        <v>0</v>
      </c>
      <c r="L272" s="157">
        <f t="shared" si="14"/>
        <v>0</v>
      </c>
      <c r="M272">
        <v>0</v>
      </c>
      <c r="N272" s="84" t="s">
        <v>378</v>
      </c>
      <c r="O272">
        <v>-9397.2199999999993</v>
      </c>
    </row>
    <row r="273" spans="1:15" x14ac:dyDescent="0.3">
      <c r="A273">
        <v>5431</v>
      </c>
      <c r="B273" t="s">
        <v>160</v>
      </c>
      <c r="C273" s="64">
        <v>0</v>
      </c>
      <c r="D273" s="64">
        <v>-71112.36</v>
      </c>
      <c r="E273" s="156">
        <f t="shared" si="12"/>
        <v>0</v>
      </c>
      <c r="F273">
        <v>0</v>
      </c>
      <c r="G273" s="157">
        <f t="shared" si="13"/>
        <v>0</v>
      </c>
      <c r="H273">
        <v>0</v>
      </c>
      <c r="I273">
        <v>0</v>
      </c>
      <c r="J273">
        <v>0</v>
      </c>
      <c r="K273">
        <v>0</v>
      </c>
      <c r="L273" s="157">
        <f t="shared" si="14"/>
        <v>0</v>
      </c>
      <c r="M273">
        <v>0</v>
      </c>
      <c r="N273" s="84" t="s">
        <v>378</v>
      </c>
      <c r="O273">
        <v>0</v>
      </c>
    </row>
    <row r="274" spans="1:15" x14ac:dyDescent="0.3">
      <c r="A274">
        <v>5447</v>
      </c>
      <c r="B274" t="s">
        <v>313</v>
      </c>
      <c r="C274" s="64">
        <v>-27965.72</v>
      </c>
      <c r="D274" s="64">
        <v>0</v>
      </c>
      <c r="E274" s="156">
        <f t="shared" si="12"/>
        <v>0</v>
      </c>
      <c r="F274">
        <v>0</v>
      </c>
      <c r="G274" s="157">
        <f t="shared" si="13"/>
        <v>0</v>
      </c>
      <c r="H274">
        <v>0</v>
      </c>
      <c r="I274">
        <v>0</v>
      </c>
      <c r="J274">
        <v>0</v>
      </c>
      <c r="K274">
        <v>0</v>
      </c>
      <c r="L274" s="157">
        <f t="shared" si="14"/>
        <v>0</v>
      </c>
      <c r="M274">
        <v>0</v>
      </c>
      <c r="N274" s="84" t="s">
        <v>378</v>
      </c>
      <c r="O274">
        <v>0</v>
      </c>
    </row>
    <row r="275" spans="1:15" x14ac:dyDescent="0.3">
      <c r="A275">
        <v>5456</v>
      </c>
      <c r="B275" t="s">
        <v>161</v>
      </c>
      <c r="C275" s="64">
        <v>0</v>
      </c>
      <c r="D275" s="64">
        <v>0</v>
      </c>
      <c r="E275" s="156">
        <f t="shared" si="12"/>
        <v>0</v>
      </c>
      <c r="F275">
        <v>0</v>
      </c>
      <c r="G275" s="157">
        <f t="shared" si="13"/>
        <v>0</v>
      </c>
      <c r="H275">
        <v>0</v>
      </c>
      <c r="I275">
        <v>0</v>
      </c>
      <c r="J275">
        <v>0</v>
      </c>
      <c r="K275">
        <v>0</v>
      </c>
      <c r="L275" s="157">
        <f t="shared" si="14"/>
        <v>0</v>
      </c>
      <c r="M275">
        <v>0</v>
      </c>
      <c r="N275" s="84" t="s">
        <v>378</v>
      </c>
      <c r="O275">
        <v>0</v>
      </c>
    </row>
    <row r="276" spans="1:15" x14ac:dyDescent="0.3">
      <c r="A276">
        <v>5459</v>
      </c>
      <c r="B276" t="s">
        <v>314</v>
      </c>
      <c r="C276" s="64">
        <v>0</v>
      </c>
      <c r="D276" s="64">
        <v>0</v>
      </c>
      <c r="E276" s="156">
        <f t="shared" si="12"/>
        <v>0</v>
      </c>
      <c r="F276">
        <v>0</v>
      </c>
      <c r="G276" s="157">
        <f t="shared" si="13"/>
        <v>0</v>
      </c>
      <c r="H276">
        <v>0</v>
      </c>
      <c r="I276">
        <v>0</v>
      </c>
      <c r="J276">
        <v>0</v>
      </c>
      <c r="K276">
        <v>0</v>
      </c>
      <c r="L276" s="157">
        <f t="shared" si="14"/>
        <v>0</v>
      </c>
      <c r="M276">
        <v>0</v>
      </c>
      <c r="N276" s="84" t="s">
        <v>378</v>
      </c>
      <c r="O276">
        <v>0</v>
      </c>
    </row>
    <row r="277" spans="1:15" x14ac:dyDescent="0.3">
      <c r="A277">
        <v>5461</v>
      </c>
      <c r="B277" t="s">
        <v>315</v>
      </c>
      <c r="C277" s="64">
        <v>-90900.24</v>
      </c>
      <c r="D277" s="64">
        <v>0</v>
      </c>
      <c r="E277" s="156">
        <f t="shared" si="12"/>
        <v>0</v>
      </c>
      <c r="F277">
        <v>0</v>
      </c>
      <c r="G277" s="157">
        <f t="shared" si="13"/>
        <v>0</v>
      </c>
      <c r="H277">
        <v>0</v>
      </c>
      <c r="I277">
        <v>0</v>
      </c>
      <c r="J277">
        <v>0</v>
      </c>
      <c r="K277">
        <v>0</v>
      </c>
      <c r="L277" s="157">
        <f t="shared" si="14"/>
        <v>0</v>
      </c>
      <c r="M277">
        <v>0</v>
      </c>
      <c r="N277" s="84" t="s">
        <v>379</v>
      </c>
      <c r="O277">
        <v>0</v>
      </c>
    </row>
    <row r="278" spans="1:15" x14ac:dyDescent="0.3">
      <c r="A278">
        <v>7002</v>
      </c>
      <c r="B278" t="s">
        <v>162</v>
      </c>
      <c r="C278" s="64">
        <v>903215.8</v>
      </c>
      <c r="D278" s="64">
        <v>0</v>
      </c>
      <c r="E278" s="156">
        <f t="shared" si="12"/>
        <v>-125508.83</v>
      </c>
      <c r="F278">
        <v>0</v>
      </c>
      <c r="G278" s="157">
        <f t="shared" si="13"/>
        <v>777706.97</v>
      </c>
      <c r="H278">
        <v>-125508.83</v>
      </c>
      <c r="I278">
        <v>0</v>
      </c>
      <c r="J278">
        <v>903215.79999999993</v>
      </c>
      <c r="K278">
        <v>777706.97</v>
      </c>
      <c r="L278" s="157">
        <f t="shared" si="14"/>
        <v>0</v>
      </c>
      <c r="M278">
        <v>0</v>
      </c>
      <c r="N278" s="84" t="s">
        <v>378</v>
      </c>
      <c r="O278">
        <v>0</v>
      </c>
    </row>
    <row r="279" spans="1:15" x14ac:dyDescent="0.3">
      <c r="A279">
        <v>7021</v>
      </c>
      <c r="B279" t="s">
        <v>163</v>
      </c>
      <c r="C279" s="64">
        <v>0</v>
      </c>
      <c r="D279" s="64">
        <v>0</v>
      </c>
      <c r="E279" s="156">
        <f t="shared" si="12"/>
        <v>0</v>
      </c>
      <c r="F279">
        <v>0</v>
      </c>
      <c r="G279" s="157">
        <f t="shared" si="13"/>
        <v>0</v>
      </c>
      <c r="H279">
        <v>0</v>
      </c>
      <c r="I279">
        <v>0</v>
      </c>
      <c r="J279">
        <v>0</v>
      </c>
      <c r="K279">
        <v>0</v>
      </c>
      <c r="L279" s="157">
        <f t="shared" si="14"/>
        <v>0</v>
      </c>
      <c r="M279">
        <v>0</v>
      </c>
      <c r="N279" s="84" t="s">
        <v>378</v>
      </c>
      <c r="O279">
        <v>0</v>
      </c>
    </row>
    <row r="280" spans="1:15" x14ac:dyDescent="0.3">
      <c r="A280">
        <v>7032</v>
      </c>
      <c r="B280" t="s">
        <v>164</v>
      </c>
      <c r="C280" s="64">
        <v>-1436.56</v>
      </c>
      <c r="D280" s="64">
        <v>0</v>
      </c>
      <c r="E280" s="156">
        <f t="shared" si="12"/>
        <v>0</v>
      </c>
      <c r="F280">
        <v>0</v>
      </c>
      <c r="G280" s="157">
        <f t="shared" si="13"/>
        <v>0</v>
      </c>
      <c r="H280">
        <v>0</v>
      </c>
      <c r="I280">
        <v>0</v>
      </c>
      <c r="J280">
        <v>0</v>
      </c>
      <c r="K280">
        <v>0</v>
      </c>
      <c r="L280" s="157">
        <f t="shared" si="14"/>
        <v>0</v>
      </c>
      <c r="M280">
        <v>0</v>
      </c>
      <c r="N280" s="84" t="s">
        <v>378</v>
      </c>
      <c r="O280">
        <v>0</v>
      </c>
    </row>
    <row r="281" spans="1:15" x14ac:dyDescent="0.3">
      <c r="A281">
        <v>7033</v>
      </c>
      <c r="B281" t="s">
        <v>316</v>
      </c>
      <c r="C281" s="64">
        <v>-29459.59</v>
      </c>
      <c r="D281" s="64">
        <v>0</v>
      </c>
      <c r="E281" s="156">
        <f t="shared" si="12"/>
        <v>0</v>
      </c>
      <c r="F281">
        <v>0</v>
      </c>
      <c r="G281" s="157">
        <f t="shared" si="13"/>
        <v>0</v>
      </c>
      <c r="H281">
        <v>0</v>
      </c>
      <c r="I281">
        <v>0</v>
      </c>
      <c r="J281">
        <v>0</v>
      </c>
      <c r="K281">
        <v>0</v>
      </c>
      <c r="L281" s="157">
        <f t="shared" si="14"/>
        <v>0</v>
      </c>
      <c r="M281">
        <v>0</v>
      </c>
      <c r="N281" s="84" t="s">
        <v>378</v>
      </c>
      <c r="O281">
        <v>0</v>
      </c>
    </row>
    <row r="282" spans="1:15" x14ac:dyDescent="0.3">
      <c r="A282">
        <v>7039</v>
      </c>
      <c r="B282" t="s">
        <v>165</v>
      </c>
      <c r="C282" s="64">
        <v>-25125.88</v>
      </c>
      <c r="D282" s="64">
        <v>-180</v>
      </c>
      <c r="E282" s="156">
        <f t="shared" si="12"/>
        <v>0</v>
      </c>
      <c r="F282">
        <v>0</v>
      </c>
      <c r="G282" s="157">
        <f t="shared" si="13"/>
        <v>0</v>
      </c>
      <c r="H282">
        <v>0</v>
      </c>
      <c r="I282">
        <v>0</v>
      </c>
      <c r="J282">
        <v>0</v>
      </c>
      <c r="K282">
        <v>0</v>
      </c>
      <c r="L282" s="157">
        <f t="shared" si="14"/>
        <v>0</v>
      </c>
      <c r="M282">
        <v>0</v>
      </c>
      <c r="N282" s="84" t="s">
        <v>378</v>
      </c>
      <c r="O282">
        <v>0</v>
      </c>
    </row>
    <row r="283" spans="1:15" x14ac:dyDescent="0.3">
      <c r="A283">
        <v>7040</v>
      </c>
      <c r="B283" t="s">
        <v>166</v>
      </c>
      <c r="C283" s="64">
        <v>25462.04</v>
      </c>
      <c r="D283" s="64">
        <v>-141.79</v>
      </c>
      <c r="E283" s="156">
        <f t="shared" si="12"/>
        <v>-11431.44</v>
      </c>
      <c r="F283">
        <v>0</v>
      </c>
      <c r="G283" s="157">
        <f t="shared" si="13"/>
        <v>28578.6</v>
      </c>
      <c r="H283">
        <v>0</v>
      </c>
      <c r="I283">
        <v>0</v>
      </c>
      <c r="J283">
        <v>0</v>
      </c>
      <c r="K283">
        <v>0</v>
      </c>
      <c r="L283" s="157">
        <f t="shared" si="14"/>
        <v>0</v>
      </c>
      <c r="M283">
        <v>28578.6</v>
      </c>
      <c r="N283" s="84" t="s">
        <v>378</v>
      </c>
      <c r="O283">
        <v>-11431.44</v>
      </c>
    </row>
    <row r="284" spans="1:15" x14ac:dyDescent="0.3">
      <c r="A284">
        <v>7041</v>
      </c>
      <c r="B284" t="s">
        <v>167</v>
      </c>
      <c r="C284" s="64">
        <v>-32455.99</v>
      </c>
      <c r="D284" s="64">
        <v>-90103.25</v>
      </c>
      <c r="E284" s="156">
        <f t="shared" si="12"/>
        <v>0</v>
      </c>
      <c r="F284">
        <v>0</v>
      </c>
      <c r="G284" s="157">
        <f t="shared" si="13"/>
        <v>0</v>
      </c>
      <c r="H284">
        <v>0</v>
      </c>
      <c r="I284">
        <v>0</v>
      </c>
      <c r="J284">
        <v>0</v>
      </c>
      <c r="K284">
        <v>0</v>
      </c>
      <c r="L284" s="157">
        <f t="shared" si="14"/>
        <v>0</v>
      </c>
      <c r="M284">
        <v>0</v>
      </c>
      <c r="N284" s="84" t="s">
        <v>378</v>
      </c>
      <c r="O284">
        <v>0</v>
      </c>
    </row>
    <row r="285" spans="1:15" x14ac:dyDescent="0.3">
      <c r="A285">
        <v>7043</v>
      </c>
      <c r="B285" t="s">
        <v>317</v>
      </c>
      <c r="C285" s="64">
        <v>-26946.9</v>
      </c>
      <c r="D285" s="64">
        <v>0</v>
      </c>
      <c r="E285" s="156">
        <f t="shared" si="12"/>
        <v>0</v>
      </c>
      <c r="F285">
        <v>0</v>
      </c>
      <c r="G285" s="157">
        <f t="shared" si="13"/>
        <v>0</v>
      </c>
      <c r="H285">
        <v>0</v>
      </c>
      <c r="I285">
        <v>0</v>
      </c>
      <c r="J285">
        <v>0</v>
      </c>
      <c r="K285">
        <v>0</v>
      </c>
      <c r="L285" s="157">
        <f t="shared" si="14"/>
        <v>0</v>
      </c>
      <c r="M285">
        <v>0</v>
      </c>
      <c r="N285" s="84" t="s">
        <v>378</v>
      </c>
      <c r="O285">
        <v>0</v>
      </c>
    </row>
    <row r="286" spans="1:15" x14ac:dyDescent="0.3">
      <c r="A286">
        <v>7044</v>
      </c>
      <c r="B286" t="s">
        <v>168</v>
      </c>
      <c r="C286" s="64">
        <v>-15839.01</v>
      </c>
      <c r="D286" s="64">
        <v>0</v>
      </c>
      <c r="E286" s="156">
        <f t="shared" si="12"/>
        <v>0</v>
      </c>
      <c r="F286">
        <v>0</v>
      </c>
      <c r="G286" s="157">
        <f t="shared" si="13"/>
        <v>0</v>
      </c>
      <c r="H286">
        <v>0</v>
      </c>
      <c r="I286">
        <v>0</v>
      </c>
      <c r="J286">
        <v>0</v>
      </c>
      <c r="K286">
        <v>0</v>
      </c>
      <c r="L286" s="157">
        <f t="shared" si="14"/>
        <v>0</v>
      </c>
      <c r="M286">
        <v>0</v>
      </c>
      <c r="N286" s="84" t="s">
        <v>378</v>
      </c>
      <c r="O286">
        <v>0</v>
      </c>
    </row>
    <row r="287" spans="1:15" x14ac:dyDescent="0.3">
      <c r="A287">
        <v>7045</v>
      </c>
      <c r="B287" t="s">
        <v>318</v>
      </c>
      <c r="C287" s="64">
        <v>-30000.42</v>
      </c>
      <c r="D287" s="64">
        <v>0</v>
      </c>
      <c r="E287" s="156">
        <f t="shared" si="12"/>
        <v>0</v>
      </c>
      <c r="F287">
        <v>0</v>
      </c>
      <c r="G287" s="157">
        <f t="shared" si="13"/>
        <v>0</v>
      </c>
      <c r="H287">
        <v>0</v>
      </c>
      <c r="I287">
        <v>0</v>
      </c>
      <c r="J287">
        <v>0</v>
      </c>
      <c r="K287">
        <v>0</v>
      </c>
      <c r="L287" s="157">
        <f t="shared" si="14"/>
        <v>0</v>
      </c>
      <c r="M287">
        <v>0</v>
      </c>
      <c r="N287" s="84" t="s">
        <v>378</v>
      </c>
      <c r="O287">
        <v>0</v>
      </c>
    </row>
    <row r="288" spans="1:15" x14ac:dyDescent="0.3">
      <c r="A288">
        <v>7051</v>
      </c>
      <c r="B288" t="s">
        <v>169</v>
      </c>
      <c r="C288" s="64">
        <v>-46268.68</v>
      </c>
      <c r="D288" s="64">
        <v>0</v>
      </c>
      <c r="E288" s="156">
        <f t="shared" si="12"/>
        <v>0</v>
      </c>
      <c r="F288">
        <v>0</v>
      </c>
      <c r="G288" s="157">
        <f t="shared" si="13"/>
        <v>0</v>
      </c>
      <c r="H288">
        <v>0</v>
      </c>
      <c r="I288">
        <v>0</v>
      </c>
      <c r="J288">
        <v>0</v>
      </c>
      <c r="K288">
        <v>0</v>
      </c>
      <c r="L288" s="157">
        <f t="shared" si="14"/>
        <v>0</v>
      </c>
      <c r="M288">
        <v>0</v>
      </c>
      <c r="N288" s="84" t="s">
        <v>378</v>
      </c>
      <c r="O288">
        <v>0</v>
      </c>
    </row>
    <row r="289" spans="1:15" x14ac:dyDescent="0.3">
      <c r="A289">
        <v>7052</v>
      </c>
      <c r="B289" t="s">
        <v>170</v>
      </c>
      <c r="C289" s="64">
        <v>-34456.400000000001</v>
      </c>
      <c r="D289" s="64">
        <v>0</v>
      </c>
      <c r="E289" s="156">
        <f t="shared" si="12"/>
        <v>0</v>
      </c>
      <c r="F289">
        <v>0</v>
      </c>
      <c r="G289" s="157">
        <f t="shared" si="13"/>
        <v>0</v>
      </c>
      <c r="H289">
        <v>0</v>
      </c>
      <c r="I289">
        <v>0</v>
      </c>
      <c r="J289">
        <v>0</v>
      </c>
      <c r="K289">
        <v>0</v>
      </c>
      <c r="L289" s="157">
        <f t="shared" si="14"/>
        <v>0</v>
      </c>
      <c r="M289">
        <v>0</v>
      </c>
      <c r="N289" s="84" t="s">
        <v>378</v>
      </c>
      <c r="O289">
        <v>0</v>
      </c>
    </row>
    <row r="290" spans="1:15" x14ac:dyDescent="0.3">
      <c r="A290">
        <v>7056</v>
      </c>
      <c r="B290" t="s">
        <v>171</v>
      </c>
      <c r="C290" s="64">
        <v>0</v>
      </c>
      <c r="D290" s="64">
        <v>0</v>
      </c>
      <c r="E290" s="156">
        <f t="shared" si="12"/>
        <v>0</v>
      </c>
      <c r="F290">
        <v>0</v>
      </c>
      <c r="G290" s="157">
        <f t="shared" si="13"/>
        <v>0</v>
      </c>
      <c r="H290">
        <v>0</v>
      </c>
      <c r="I290">
        <v>0</v>
      </c>
      <c r="J290">
        <v>0</v>
      </c>
      <c r="K290">
        <v>0</v>
      </c>
      <c r="L290" s="157">
        <f t="shared" si="14"/>
        <v>0</v>
      </c>
      <c r="M290">
        <v>0</v>
      </c>
      <c r="N290" s="84" t="s">
        <v>378</v>
      </c>
      <c r="O290">
        <v>0</v>
      </c>
    </row>
    <row r="291" spans="1:15" x14ac:dyDescent="0.3">
      <c r="A291">
        <v>7058</v>
      </c>
      <c r="B291" t="s">
        <v>172</v>
      </c>
      <c r="C291" s="64">
        <v>-37489.279999999999</v>
      </c>
      <c r="D291" s="64">
        <v>-4824.29</v>
      </c>
      <c r="E291" s="156">
        <f t="shared" si="12"/>
        <v>0</v>
      </c>
      <c r="F291">
        <v>-2230.52</v>
      </c>
      <c r="G291" s="157">
        <f t="shared" si="13"/>
        <v>0</v>
      </c>
      <c r="H291">
        <v>0</v>
      </c>
      <c r="I291">
        <v>0</v>
      </c>
      <c r="J291">
        <v>0</v>
      </c>
      <c r="K291">
        <v>0</v>
      </c>
      <c r="L291" s="157">
        <f t="shared" si="14"/>
        <v>0</v>
      </c>
      <c r="M291">
        <v>0</v>
      </c>
      <c r="N291" s="84" t="s">
        <v>378</v>
      </c>
      <c r="O291">
        <v>0</v>
      </c>
    </row>
    <row r="292" spans="1:15" x14ac:dyDescent="0.3">
      <c r="A292">
        <v>7062</v>
      </c>
      <c r="B292" t="s">
        <v>173</v>
      </c>
      <c r="C292" s="64">
        <v>-35709.21</v>
      </c>
      <c r="D292" s="64">
        <v>0</v>
      </c>
      <c r="E292" s="156">
        <f t="shared" si="12"/>
        <v>0</v>
      </c>
      <c r="F292">
        <v>0</v>
      </c>
      <c r="G292" s="157">
        <f t="shared" si="13"/>
        <v>0</v>
      </c>
      <c r="H292">
        <v>0</v>
      </c>
      <c r="I292">
        <v>0</v>
      </c>
      <c r="J292">
        <v>0</v>
      </c>
      <c r="K292">
        <v>0</v>
      </c>
      <c r="L292" s="157">
        <f t="shared" si="14"/>
        <v>0</v>
      </c>
      <c r="M292">
        <v>0</v>
      </c>
      <c r="N292" s="84" t="s">
        <v>378</v>
      </c>
      <c r="O292">
        <v>0</v>
      </c>
    </row>
    <row r="293" spans="1:15" x14ac:dyDescent="0.3">
      <c r="A293">
        <v>7063</v>
      </c>
      <c r="B293" t="s">
        <v>174</v>
      </c>
      <c r="C293" s="64">
        <v>-9754.67</v>
      </c>
      <c r="D293" s="64">
        <v>-2270</v>
      </c>
      <c r="E293" s="156">
        <f t="shared" si="12"/>
        <v>0</v>
      </c>
      <c r="F293">
        <v>0</v>
      </c>
      <c r="G293" s="157">
        <f t="shared" si="13"/>
        <v>0</v>
      </c>
      <c r="H293">
        <v>0</v>
      </c>
      <c r="I293">
        <v>0</v>
      </c>
      <c r="J293">
        <v>0</v>
      </c>
      <c r="K293">
        <v>0</v>
      </c>
      <c r="L293" s="157">
        <f t="shared" si="14"/>
        <v>0</v>
      </c>
      <c r="M293">
        <v>0</v>
      </c>
      <c r="N293" s="84" t="s">
        <v>378</v>
      </c>
      <c r="O293">
        <v>0</v>
      </c>
    </row>
    <row r="294" spans="1:15" x14ac:dyDescent="0.3">
      <c r="A294">
        <v>7067</v>
      </c>
      <c r="B294" t="s">
        <v>175</v>
      </c>
      <c r="C294" s="64">
        <v>-24753.56</v>
      </c>
      <c r="D294" s="64">
        <v>0</v>
      </c>
      <c r="E294" s="156">
        <f t="shared" si="12"/>
        <v>0</v>
      </c>
      <c r="F294">
        <v>0</v>
      </c>
      <c r="G294" s="157">
        <f t="shared" si="13"/>
        <v>0</v>
      </c>
      <c r="H294">
        <v>0</v>
      </c>
      <c r="I294">
        <v>0</v>
      </c>
      <c r="J294">
        <v>0</v>
      </c>
      <c r="K294">
        <v>0</v>
      </c>
      <c r="L294" s="157">
        <f t="shared" si="14"/>
        <v>0</v>
      </c>
      <c r="M294">
        <v>0</v>
      </c>
      <c r="N294" s="84" t="s">
        <v>378</v>
      </c>
      <c r="O294">
        <v>0</v>
      </c>
    </row>
    <row r="295" spans="1:15" x14ac:dyDescent="0.3">
      <c r="A295">
        <v>7069</v>
      </c>
      <c r="B295" t="s">
        <v>176</v>
      </c>
      <c r="C295" s="64">
        <v>-7086.65</v>
      </c>
      <c r="D295" s="64">
        <v>0</v>
      </c>
      <c r="E295" s="156">
        <f t="shared" si="12"/>
        <v>-10245.51</v>
      </c>
      <c r="F295">
        <v>0</v>
      </c>
      <c r="G295" s="157">
        <f t="shared" si="13"/>
        <v>0</v>
      </c>
      <c r="H295">
        <v>0</v>
      </c>
      <c r="I295">
        <v>0</v>
      </c>
      <c r="J295">
        <v>0</v>
      </c>
      <c r="K295">
        <v>0</v>
      </c>
      <c r="L295" s="157">
        <f t="shared" si="14"/>
        <v>0</v>
      </c>
      <c r="M295">
        <v>0</v>
      </c>
      <c r="N295" s="84" t="s">
        <v>378</v>
      </c>
      <c r="O295">
        <v>-10245.51</v>
      </c>
    </row>
    <row r="296" spans="1:15" x14ac:dyDescent="0.3">
      <c r="A296">
        <v>7070</v>
      </c>
      <c r="B296" t="s">
        <v>177</v>
      </c>
      <c r="C296" s="64">
        <v>0</v>
      </c>
      <c r="D296" s="64">
        <v>0</v>
      </c>
      <c r="E296" s="156">
        <f t="shared" si="12"/>
        <v>0</v>
      </c>
      <c r="F296">
        <v>0</v>
      </c>
      <c r="G296" s="157">
        <f t="shared" si="13"/>
        <v>0</v>
      </c>
      <c r="H296">
        <v>0</v>
      </c>
      <c r="I296">
        <v>0</v>
      </c>
      <c r="J296">
        <v>0</v>
      </c>
      <c r="K296">
        <v>0</v>
      </c>
      <c r="L296" s="157">
        <f t="shared" si="14"/>
        <v>0</v>
      </c>
      <c r="M296">
        <v>0</v>
      </c>
      <c r="N296" s="84" t="s">
        <v>378</v>
      </c>
      <c r="O296">
        <v>0</v>
      </c>
    </row>
    <row r="297" spans="1:15" x14ac:dyDescent="0.3">
      <c r="A297">
        <v>7072</v>
      </c>
      <c r="B297" t="s">
        <v>178</v>
      </c>
      <c r="C297" s="64">
        <v>-86407.47</v>
      </c>
      <c r="D297" s="64">
        <v>0</v>
      </c>
      <c r="E297" s="156">
        <f t="shared" si="12"/>
        <v>0</v>
      </c>
      <c r="F297">
        <v>0</v>
      </c>
      <c r="G297" s="157">
        <f t="shared" si="13"/>
        <v>0</v>
      </c>
      <c r="H297">
        <v>0</v>
      </c>
      <c r="I297">
        <v>0</v>
      </c>
      <c r="J297">
        <v>0</v>
      </c>
      <c r="K297">
        <v>0</v>
      </c>
      <c r="L297" s="157">
        <f t="shared" si="14"/>
        <v>0</v>
      </c>
      <c r="M297">
        <v>0</v>
      </c>
      <c r="N297" s="84" t="s">
        <v>378</v>
      </c>
      <c r="O297">
        <v>0</v>
      </c>
    </row>
    <row r="298" spans="1:15" x14ac:dyDescent="0.3">
      <c r="A298">
        <v>7073</v>
      </c>
      <c r="B298" t="s">
        <v>179</v>
      </c>
      <c r="C298" s="64">
        <v>-5027</v>
      </c>
      <c r="D298" s="64">
        <v>0</v>
      </c>
      <c r="E298" s="156">
        <f t="shared" si="12"/>
        <v>0</v>
      </c>
      <c r="F298">
        <v>0</v>
      </c>
      <c r="G298" s="157">
        <f t="shared" si="13"/>
        <v>0</v>
      </c>
      <c r="H298">
        <v>0</v>
      </c>
      <c r="I298">
        <v>0</v>
      </c>
      <c r="J298">
        <v>0</v>
      </c>
      <c r="K298">
        <v>0</v>
      </c>
      <c r="L298" s="157">
        <f t="shared" si="14"/>
        <v>0</v>
      </c>
      <c r="M298">
        <v>0</v>
      </c>
      <c r="N298" s="84" t="s">
        <v>378</v>
      </c>
      <c r="O298">
        <v>0</v>
      </c>
    </row>
    <row r="299" spans="1:15" x14ac:dyDescent="0.3">
      <c r="A299" s="158">
        <v>9998</v>
      </c>
      <c r="B299" s="158" t="s">
        <v>363</v>
      </c>
      <c r="C299" s="64">
        <v>0</v>
      </c>
      <c r="D299" s="64">
        <v>0</v>
      </c>
      <c r="E299" s="156">
        <f t="shared" si="12"/>
        <v>0</v>
      </c>
      <c r="F299">
        <v>0</v>
      </c>
      <c r="G299" s="157">
        <f t="shared" si="13"/>
        <v>0</v>
      </c>
      <c r="H299" s="158">
        <v>0</v>
      </c>
      <c r="I299" s="158">
        <v>0</v>
      </c>
      <c r="J299">
        <v>0</v>
      </c>
      <c r="K299" s="158">
        <v>0</v>
      </c>
      <c r="L299" s="157">
        <f t="shared" si="14"/>
        <v>0</v>
      </c>
      <c r="M299">
        <v>0</v>
      </c>
      <c r="O299">
        <v>0</v>
      </c>
    </row>
    <row r="300" spans="1:15" x14ac:dyDescent="0.3">
      <c r="A300" s="158">
        <v>9999</v>
      </c>
      <c r="B300" s="158" t="s">
        <v>364</v>
      </c>
      <c r="C300" s="64">
        <v>0</v>
      </c>
      <c r="D300" s="64">
        <v>0</v>
      </c>
      <c r="E300" s="156">
        <f t="shared" si="12"/>
        <v>0</v>
      </c>
      <c r="F300">
        <v>0</v>
      </c>
      <c r="G300" s="157">
        <f t="shared" si="13"/>
        <v>0</v>
      </c>
      <c r="H300" s="158">
        <v>0</v>
      </c>
      <c r="I300" s="158">
        <v>0</v>
      </c>
      <c r="J300">
        <v>0</v>
      </c>
      <c r="K300" s="158">
        <v>0</v>
      </c>
      <c r="L300" s="157">
        <f t="shared" si="14"/>
        <v>0</v>
      </c>
      <c r="M300">
        <v>0</v>
      </c>
      <c r="O300">
        <v>0</v>
      </c>
    </row>
  </sheetData>
  <autoFilter ref="A1:N300" xr:uid="{C50D4452-A9AF-4BA5-86D0-B6C2C5A4D128}"/>
  <conditionalFormatting sqref="L2:L300">
    <cfRule type="expression" dxfId="0" priority="1" stopIfTrue="1">
      <formula>L2&lt;&gt;0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4A90CCB51694EB4D9AC1659E6AC48" ma:contentTypeVersion="17" ma:contentTypeDescription="Create a new document." ma:contentTypeScope="" ma:versionID="b0359aa1542eeef360a4b3bdfa0ac489">
  <xsd:schema xmlns:xsd="http://www.w3.org/2001/XMLSchema" xmlns:xs="http://www.w3.org/2001/XMLSchema" xmlns:p="http://schemas.microsoft.com/office/2006/metadata/properties" xmlns:ns2="76f7bad7-08c0-4d31-beb6-8de2bccf0d5e" xmlns:ns3="62865ea8-f116-406c-9840-b9098c6aa2bd" targetNamespace="http://schemas.microsoft.com/office/2006/metadata/properties" ma:root="true" ma:fieldsID="cb3d891e06b74334acb257b0cf2c5352" ns2:_="" ns3:_="">
    <xsd:import namespace="76f7bad7-08c0-4d31-beb6-8de2bccf0d5e"/>
    <xsd:import namespace="62865ea8-f116-406c-9840-b9098c6aa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7bad7-08c0-4d31-beb6-8de2bccf0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cddcab1-4fb3-4190-803e-fbe8b4ce96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65ea8-f116-406c-9840-b9098c6aa2b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829e7f-31d0-4ff4-9a33-a81f2fdf0037}" ma:internalName="TaxCatchAll" ma:showField="CatchAllData" ma:web="62865ea8-f116-406c-9840-b9098c6aa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f7bad7-08c0-4d31-beb6-8de2bccf0d5e">
      <Terms xmlns="http://schemas.microsoft.com/office/infopath/2007/PartnerControls"/>
    </lcf76f155ced4ddcb4097134ff3c332f>
    <TaxCatchAll xmlns="62865ea8-f116-406c-9840-b9098c6aa2bd" xsi:nil="true"/>
  </documentManagement>
</p:properties>
</file>

<file path=customXml/itemProps1.xml><?xml version="1.0" encoding="utf-8"?>
<ds:datastoreItem xmlns:ds="http://schemas.openxmlformats.org/officeDocument/2006/customXml" ds:itemID="{A07DAA22-12EA-448D-A4CF-8A1BA7F32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f7bad7-08c0-4d31-beb6-8de2bccf0d5e"/>
    <ds:schemaRef ds:uri="62865ea8-f116-406c-9840-b9098c6aa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48C929-960D-486F-891E-AB52E9806C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419D7F-3A71-4E9C-9BB0-1FBD4D31D2B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f16692db-484a-48be-b867-6594f0f177b9"/>
    <ds:schemaRef ds:uri="http://schemas.microsoft.com/office/infopath/2007/PartnerControls"/>
    <ds:schemaRef ds:uri="575218f4-ddd6-4848-9fa5-8d5c8830f5e7"/>
    <ds:schemaRef ds:uri="http://schemas.microsoft.com/office/2006/metadata/properties"/>
    <ds:schemaRef ds:uri="http://www.w3.org/XML/1998/namespace"/>
    <ds:schemaRef ds:uri="http://purl.org/dc/dcmitype/"/>
    <ds:schemaRef ds:uri="c764562b-2177-4b78-99d8-86f217caa6ce"/>
    <ds:schemaRef ds:uri="76f7bad7-08c0-4d31-beb6-8de2bccf0d5e"/>
    <ds:schemaRef ds:uri="62865ea8-f116-406c-9840-b9098c6aa2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Guidance Notes</vt:lpstr>
      <vt:lpstr>Form</vt:lpstr>
      <vt:lpstr>Capital Spend Analysis</vt:lpstr>
      <vt:lpstr>Lookup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Walter, Steve - TEP</dc:creator>
  <cp:lastModifiedBy>Walkling, Suzanne - TEP</cp:lastModifiedBy>
  <cp:lastPrinted>2022-03-04T16:20:31Z</cp:lastPrinted>
  <dcterms:created xsi:type="dcterms:W3CDTF">2020-01-20T11:17:20Z</dcterms:created>
  <dcterms:modified xsi:type="dcterms:W3CDTF">2025-03-20T15:57:05Z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0x010100D054A90CCB51694EB4D9AC1659E6AC48</vt:lpwstr>
  </property>
  <property fmtid="{D5CDD505-2E9C-101B-9397-08002B2CF9AE}" pid="3" name="Order">
    <vt:r8>100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