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educationpeople.sharepoint.com/sites/tep/SFS/Statutory/Closedown/Master Closedown Forms/"/>
    </mc:Choice>
  </mc:AlternateContent>
  <xr:revisionPtr revIDLastSave="241" documentId="8_{B8F595A3-D101-4758-A377-572F85F220F0}" xr6:coauthVersionLast="47" xr6:coauthVersionMax="47" xr10:uidLastSave="{02F993FC-6E50-4A1A-B2FB-B6EEC55216F8}"/>
  <workbookProtection workbookAlgorithmName="SHA-512" workbookHashValue="vazqj2+AAZngZ7MVdHB/p94sDQBhyI2zReYlnflWjQ7k3MOBR+pfBEAtzLCgruVKLUTROFyT4dzGIpLM1R8gsQ==" workbookSaltValue="+4WUb/QEzJbSROKosI6X7w==" workbookSpinCount="100000" lockStructure="1"/>
  <bookViews>
    <workbookView xWindow="28680" yWindow="-120" windowWidth="29040" windowHeight="15840" activeTab="1" xr2:uid="{5A087FC0-A022-4D21-B3BD-E519899B64EA}"/>
  </bookViews>
  <sheets>
    <sheet name="Guidence Notes" sheetId="6" r:id="rId1"/>
    <sheet name="Data sheet" sheetId="1" r:id="rId2"/>
    <sheet name="Rollovers" sheetId="5" state="hidden" r:id="rId3"/>
    <sheet name="Salix" sheetId="4" state="hidden" r:id="rId4"/>
    <sheet name="Support Data" sheetId="3" state="hidden" r:id="rId5"/>
    <sheet name="DFE" sheetId="2" state="hidden" r:id="rId6"/>
  </sheets>
  <definedNames>
    <definedName name="_xlnm._FilterDatabase" localSheetId="5" hidden="1">DFE!$A$1:$B$1</definedName>
    <definedName name="_xlnm._FilterDatabase" localSheetId="2" hidden="1">Rollovers!$A$1:$K$306</definedName>
    <definedName name="_xlnm._FilterDatabase" localSheetId="3" hidden="1">Salix!$A$1:$G$33</definedName>
    <definedName name="_xlnm._FilterDatabase" localSheetId="4" hidden="1">'Support Data'!$A$2:$M$300</definedName>
    <definedName name="_xlnm.Print_Area" localSheetId="1">'Data sheet'!$A$1:$H$28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I306" i="5" l="1"/>
  <c r="E306" i="5"/>
  <c r="A33" i="4"/>
  <c r="B33" i="4" s="1"/>
  <c r="H300" i="3" l="1"/>
  <c r="B11" i="1" l="1"/>
  <c r="B5" i="1" l="1"/>
  <c r="D11" i="1" l="1"/>
  <c r="B12" i="1"/>
  <c r="H1" i="1" l="1"/>
  <c r="A31" i="4" l="1"/>
  <c r="B31" i="4" s="1"/>
  <c r="A32" i="4"/>
  <c r="B32" i="4" s="1"/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" i="3"/>
  <c r="B10" i="1" l="1"/>
  <c r="D10" i="1" s="1"/>
  <c r="I20" i="1"/>
  <c r="I19" i="1"/>
  <c r="I18" i="1"/>
  <c r="I17" i="1"/>
  <c r="I16" i="1"/>
  <c r="A3" i="4"/>
  <c r="B3" i="4" s="1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2" i="4"/>
  <c r="B2" i="4" s="1"/>
  <c r="B17" i="1" l="1"/>
  <c r="D17" i="1" s="1"/>
  <c r="E17" i="1" s="1"/>
  <c r="B18" i="1"/>
  <c r="D18" i="1" s="1"/>
  <c r="B19" i="1"/>
  <c r="B16" i="1"/>
  <c r="B20" i="1"/>
  <c r="E18" i="1" l="1"/>
  <c r="D20" i="1"/>
  <c r="E20" i="1" s="1"/>
  <c r="D19" i="1"/>
  <c r="E19" i="1" s="1"/>
  <c r="H23" i="1"/>
  <c r="H28" i="1" s="1"/>
  <c r="D12" i="1"/>
  <c r="B9" i="1"/>
  <c r="D9" i="1" s="1"/>
  <c r="B8" i="1"/>
  <c r="D8" i="1" s="1"/>
  <c r="B7" i="1"/>
  <c r="D7" i="1" s="1"/>
  <c r="D6" i="1"/>
  <c r="D16" i="1" l="1"/>
  <c r="E16" i="1" s="1"/>
  <c r="I305" i="5" l="1"/>
  <c r="E305" i="5"/>
  <c r="I304" i="5"/>
  <c r="E304" i="5"/>
  <c r="I303" i="5"/>
  <c r="E303" i="5"/>
  <c r="I302" i="5"/>
  <c r="E302" i="5"/>
  <c r="I301" i="5"/>
  <c r="E301" i="5"/>
  <c r="I300" i="5"/>
  <c r="E300" i="5"/>
  <c r="I299" i="5"/>
  <c r="E299" i="5"/>
  <c r="I298" i="5"/>
  <c r="E298" i="5"/>
  <c r="I297" i="5"/>
  <c r="E297" i="5"/>
  <c r="I296" i="5"/>
  <c r="E296" i="5"/>
  <c r="I295" i="5"/>
  <c r="E295" i="5"/>
  <c r="I294" i="5"/>
  <c r="E294" i="5"/>
  <c r="I293" i="5"/>
  <c r="E293" i="5"/>
  <c r="I292" i="5"/>
  <c r="E292" i="5"/>
  <c r="I291" i="5"/>
  <c r="E291" i="5"/>
  <c r="I290" i="5"/>
  <c r="E290" i="5"/>
  <c r="I289" i="5"/>
  <c r="E289" i="5"/>
  <c r="I288" i="5"/>
  <c r="E288" i="5"/>
  <c r="I287" i="5"/>
  <c r="E287" i="5"/>
  <c r="I286" i="5"/>
  <c r="E286" i="5"/>
  <c r="I285" i="5"/>
  <c r="E285" i="5"/>
  <c r="I284" i="5"/>
  <c r="E284" i="5"/>
  <c r="I283" i="5"/>
  <c r="E283" i="5"/>
  <c r="I282" i="5"/>
  <c r="E282" i="5"/>
  <c r="I281" i="5"/>
  <c r="E281" i="5"/>
  <c r="I280" i="5"/>
  <c r="E280" i="5"/>
  <c r="I279" i="5"/>
  <c r="E279" i="5"/>
  <c r="I278" i="5"/>
  <c r="E278" i="5"/>
  <c r="I277" i="5"/>
  <c r="E277" i="5"/>
  <c r="I276" i="5"/>
  <c r="E276" i="5"/>
  <c r="I275" i="5"/>
  <c r="E275" i="5"/>
  <c r="I274" i="5"/>
  <c r="E274" i="5"/>
  <c r="I273" i="5"/>
  <c r="E273" i="5"/>
  <c r="I272" i="5"/>
  <c r="E272" i="5"/>
  <c r="I271" i="5"/>
  <c r="E271" i="5"/>
  <c r="I270" i="5"/>
  <c r="E270" i="5"/>
  <c r="I269" i="5"/>
  <c r="E269" i="5"/>
  <c r="I268" i="5"/>
  <c r="E268" i="5"/>
  <c r="I267" i="5"/>
  <c r="E267" i="5"/>
  <c r="I266" i="5"/>
  <c r="E266" i="5"/>
  <c r="I265" i="5"/>
  <c r="E265" i="5"/>
  <c r="I264" i="5"/>
  <c r="E264" i="5"/>
  <c r="I263" i="5"/>
  <c r="E263" i="5"/>
  <c r="I262" i="5"/>
  <c r="E262" i="5"/>
  <c r="I261" i="5"/>
  <c r="E261" i="5"/>
  <c r="I260" i="5"/>
  <c r="E260" i="5"/>
  <c r="I259" i="5"/>
  <c r="E259" i="5"/>
  <c r="I258" i="5"/>
  <c r="E258" i="5"/>
  <c r="I257" i="5"/>
  <c r="E257" i="5"/>
  <c r="I256" i="5"/>
  <c r="E256" i="5"/>
  <c r="I255" i="5"/>
  <c r="E255" i="5"/>
  <c r="I254" i="5"/>
  <c r="E254" i="5"/>
  <c r="I253" i="5"/>
  <c r="E253" i="5"/>
  <c r="I252" i="5"/>
  <c r="E252" i="5"/>
  <c r="I251" i="5"/>
  <c r="E251" i="5"/>
  <c r="I250" i="5"/>
  <c r="E250" i="5"/>
  <c r="I249" i="5"/>
  <c r="E249" i="5"/>
  <c r="I248" i="5"/>
  <c r="E248" i="5"/>
  <c r="I247" i="5"/>
  <c r="E247" i="5"/>
  <c r="I246" i="5"/>
  <c r="E246" i="5"/>
  <c r="I245" i="5"/>
  <c r="E245" i="5"/>
  <c r="I244" i="5"/>
  <c r="E244" i="5"/>
  <c r="I243" i="5"/>
  <c r="E243" i="5"/>
  <c r="I242" i="5"/>
  <c r="E242" i="5"/>
  <c r="I241" i="5"/>
  <c r="E241" i="5"/>
  <c r="I240" i="5"/>
  <c r="E240" i="5"/>
  <c r="I239" i="5"/>
  <c r="E239" i="5"/>
  <c r="I238" i="5"/>
  <c r="E238" i="5"/>
  <c r="I237" i="5"/>
  <c r="E237" i="5"/>
  <c r="I236" i="5"/>
  <c r="E236" i="5"/>
  <c r="I235" i="5"/>
  <c r="E235" i="5"/>
  <c r="I234" i="5"/>
  <c r="E234" i="5"/>
  <c r="I233" i="5"/>
  <c r="E233" i="5"/>
  <c r="I232" i="5"/>
  <c r="E232" i="5"/>
  <c r="I231" i="5"/>
  <c r="E231" i="5"/>
  <c r="I230" i="5"/>
  <c r="E230" i="5"/>
  <c r="I229" i="5"/>
  <c r="E229" i="5"/>
  <c r="I228" i="5"/>
  <c r="E228" i="5"/>
  <c r="I227" i="5"/>
  <c r="E227" i="5"/>
  <c r="I226" i="5"/>
  <c r="E226" i="5"/>
  <c r="I225" i="5"/>
  <c r="E225" i="5"/>
  <c r="I224" i="5"/>
  <c r="E224" i="5"/>
  <c r="I223" i="5"/>
  <c r="E223" i="5"/>
  <c r="I222" i="5"/>
  <c r="E222" i="5"/>
  <c r="I221" i="5"/>
  <c r="E221" i="5"/>
  <c r="I220" i="5"/>
  <c r="E220" i="5"/>
  <c r="I219" i="5"/>
  <c r="E219" i="5"/>
  <c r="I218" i="5"/>
  <c r="E218" i="5"/>
  <c r="I217" i="5"/>
  <c r="E217" i="5"/>
  <c r="I216" i="5"/>
  <c r="E216" i="5"/>
  <c r="I215" i="5"/>
  <c r="E215" i="5"/>
  <c r="I214" i="5"/>
  <c r="E214" i="5"/>
  <c r="I213" i="5"/>
  <c r="E213" i="5"/>
  <c r="I212" i="5"/>
  <c r="E212" i="5"/>
  <c r="I211" i="5"/>
  <c r="E211" i="5"/>
  <c r="I210" i="5"/>
  <c r="E210" i="5"/>
  <c r="I209" i="5"/>
  <c r="E209" i="5"/>
  <c r="I208" i="5"/>
  <c r="E208" i="5"/>
  <c r="I207" i="5"/>
  <c r="E207" i="5"/>
  <c r="I206" i="5"/>
  <c r="E206" i="5"/>
  <c r="I205" i="5"/>
  <c r="E205" i="5"/>
  <c r="I204" i="5"/>
  <c r="E204" i="5"/>
  <c r="I203" i="5"/>
  <c r="E203" i="5"/>
  <c r="I202" i="5"/>
  <c r="E202" i="5"/>
  <c r="I201" i="5"/>
  <c r="E201" i="5"/>
  <c r="I200" i="5"/>
  <c r="E200" i="5"/>
  <c r="I199" i="5"/>
  <c r="E199" i="5"/>
  <c r="I198" i="5"/>
  <c r="E198" i="5"/>
  <c r="I197" i="5"/>
  <c r="E197" i="5"/>
  <c r="I196" i="5"/>
  <c r="E196" i="5"/>
  <c r="I195" i="5"/>
  <c r="E195" i="5"/>
  <c r="I194" i="5"/>
  <c r="E194" i="5"/>
  <c r="I193" i="5"/>
  <c r="E193" i="5"/>
  <c r="I192" i="5"/>
  <c r="E192" i="5"/>
  <c r="I191" i="5"/>
  <c r="E191" i="5"/>
  <c r="I190" i="5"/>
  <c r="E190" i="5"/>
  <c r="I189" i="5"/>
  <c r="E189" i="5"/>
  <c r="I188" i="5"/>
  <c r="E188" i="5"/>
  <c r="I187" i="5"/>
  <c r="E187" i="5"/>
  <c r="I186" i="5"/>
  <c r="E186" i="5"/>
  <c r="I185" i="5"/>
  <c r="E185" i="5"/>
  <c r="I184" i="5"/>
  <c r="E184" i="5"/>
  <c r="I183" i="5"/>
  <c r="E183" i="5"/>
  <c r="I182" i="5"/>
  <c r="E182" i="5"/>
  <c r="I181" i="5"/>
  <c r="E181" i="5"/>
  <c r="I180" i="5"/>
  <c r="E180" i="5"/>
  <c r="I179" i="5"/>
  <c r="E179" i="5"/>
  <c r="I178" i="5"/>
  <c r="E178" i="5"/>
  <c r="I177" i="5"/>
  <c r="E177" i="5"/>
  <c r="I176" i="5"/>
  <c r="E176" i="5"/>
  <c r="I175" i="5"/>
  <c r="E175" i="5"/>
  <c r="I174" i="5"/>
  <c r="E174" i="5"/>
  <c r="I173" i="5"/>
  <c r="E173" i="5"/>
  <c r="I172" i="5"/>
  <c r="E172" i="5"/>
  <c r="I171" i="5"/>
  <c r="E171" i="5"/>
  <c r="I170" i="5"/>
  <c r="E170" i="5"/>
  <c r="I169" i="5"/>
  <c r="E169" i="5"/>
  <c r="I168" i="5"/>
  <c r="E168" i="5"/>
  <c r="I167" i="5"/>
  <c r="E167" i="5"/>
  <c r="I166" i="5"/>
  <c r="E166" i="5"/>
  <c r="I165" i="5"/>
  <c r="E165" i="5"/>
  <c r="I164" i="5"/>
  <c r="E164" i="5"/>
  <c r="I163" i="5"/>
  <c r="E163" i="5"/>
  <c r="I162" i="5"/>
  <c r="E162" i="5"/>
  <c r="I161" i="5"/>
  <c r="E161" i="5"/>
  <c r="I160" i="5"/>
  <c r="E160" i="5"/>
  <c r="I159" i="5"/>
  <c r="E159" i="5"/>
  <c r="I158" i="5"/>
  <c r="E158" i="5"/>
  <c r="I157" i="5"/>
  <c r="E157" i="5"/>
  <c r="I156" i="5"/>
  <c r="E156" i="5"/>
  <c r="I155" i="5"/>
  <c r="E155" i="5"/>
  <c r="I154" i="5"/>
  <c r="E154" i="5"/>
  <c r="I153" i="5"/>
  <c r="E153" i="5"/>
  <c r="I152" i="5"/>
  <c r="E152" i="5"/>
  <c r="I151" i="5"/>
  <c r="E151" i="5"/>
  <c r="I150" i="5"/>
  <c r="E150" i="5"/>
  <c r="I149" i="5"/>
  <c r="E149" i="5"/>
  <c r="I148" i="5"/>
  <c r="E148" i="5"/>
  <c r="I147" i="5"/>
  <c r="E147" i="5"/>
  <c r="I146" i="5"/>
  <c r="E146" i="5"/>
  <c r="I145" i="5"/>
  <c r="E145" i="5"/>
  <c r="I144" i="5"/>
  <c r="E144" i="5"/>
  <c r="I143" i="5"/>
  <c r="E143" i="5"/>
  <c r="I142" i="5"/>
  <c r="E142" i="5"/>
  <c r="I141" i="5"/>
  <c r="E141" i="5"/>
  <c r="I140" i="5"/>
  <c r="E140" i="5"/>
  <c r="I139" i="5"/>
  <c r="E139" i="5"/>
  <c r="I138" i="5"/>
  <c r="E138" i="5"/>
  <c r="I137" i="5"/>
  <c r="E137" i="5"/>
  <c r="I136" i="5"/>
  <c r="E136" i="5"/>
  <c r="I135" i="5"/>
  <c r="E135" i="5"/>
  <c r="I134" i="5"/>
  <c r="E134" i="5"/>
  <c r="I133" i="5"/>
  <c r="E133" i="5"/>
  <c r="I132" i="5"/>
  <c r="E132" i="5"/>
  <c r="I131" i="5"/>
  <c r="E131" i="5"/>
  <c r="I130" i="5"/>
  <c r="E130" i="5"/>
  <c r="I129" i="5"/>
  <c r="E129" i="5"/>
  <c r="I128" i="5"/>
  <c r="E128" i="5"/>
  <c r="I127" i="5"/>
  <c r="E127" i="5"/>
  <c r="I126" i="5"/>
  <c r="E126" i="5"/>
  <c r="I125" i="5"/>
  <c r="E125" i="5"/>
  <c r="I124" i="5"/>
  <c r="E124" i="5"/>
  <c r="I123" i="5"/>
  <c r="E123" i="5"/>
  <c r="I122" i="5"/>
  <c r="E122" i="5"/>
  <c r="I121" i="5"/>
  <c r="E121" i="5"/>
  <c r="I120" i="5"/>
  <c r="E120" i="5"/>
  <c r="I119" i="5"/>
  <c r="E119" i="5"/>
  <c r="I118" i="5"/>
  <c r="E118" i="5"/>
  <c r="I117" i="5"/>
  <c r="E117" i="5"/>
  <c r="I116" i="5"/>
  <c r="E116" i="5"/>
  <c r="I115" i="5"/>
  <c r="E115" i="5"/>
  <c r="I114" i="5"/>
  <c r="E114" i="5"/>
  <c r="I113" i="5"/>
  <c r="E113" i="5"/>
  <c r="I112" i="5"/>
  <c r="E112" i="5"/>
  <c r="I111" i="5"/>
  <c r="E111" i="5"/>
  <c r="I110" i="5"/>
  <c r="E110" i="5"/>
  <c r="I109" i="5"/>
  <c r="E109" i="5"/>
  <c r="I108" i="5"/>
  <c r="E108" i="5"/>
  <c r="I107" i="5"/>
  <c r="E107" i="5"/>
  <c r="I106" i="5"/>
  <c r="E106" i="5"/>
  <c r="I105" i="5"/>
  <c r="E105" i="5"/>
  <c r="I104" i="5"/>
  <c r="E104" i="5"/>
  <c r="I103" i="5"/>
  <c r="E103" i="5"/>
  <c r="I102" i="5"/>
  <c r="E102" i="5"/>
  <c r="I101" i="5"/>
  <c r="E101" i="5"/>
  <c r="I100" i="5"/>
  <c r="E100" i="5"/>
  <c r="I99" i="5"/>
  <c r="E99" i="5"/>
  <c r="I98" i="5"/>
  <c r="E98" i="5"/>
  <c r="I97" i="5"/>
  <c r="E97" i="5"/>
  <c r="I96" i="5"/>
  <c r="E96" i="5"/>
  <c r="I95" i="5"/>
  <c r="E95" i="5"/>
  <c r="I94" i="5"/>
  <c r="E94" i="5"/>
  <c r="I93" i="5"/>
  <c r="E93" i="5"/>
  <c r="I92" i="5"/>
  <c r="E92" i="5"/>
  <c r="I91" i="5"/>
  <c r="E91" i="5"/>
  <c r="I90" i="5"/>
  <c r="E90" i="5"/>
  <c r="I89" i="5"/>
  <c r="E89" i="5"/>
  <c r="I88" i="5"/>
  <c r="E88" i="5"/>
  <c r="I87" i="5"/>
  <c r="E87" i="5"/>
  <c r="I86" i="5"/>
  <c r="E86" i="5"/>
  <c r="I85" i="5"/>
  <c r="E85" i="5"/>
  <c r="I84" i="5"/>
  <c r="E84" i="5"/>
  <c r="I83" i="5"/>
  <c r="E83" i="5"/>
  <c r="I82" i="5"/>
  <c r="E82" i="5"/>
  <c r="I81" i="5"/>
  <c r="E81" i="5"/>
  <c r="I80" i="5"/>
  <c r="E80" i="5"/>
  <c r="I79" i="5"/>
  <c r="E79" i="5"/>
  <c r="I78" i="5"/>
  <c r="E78" i="5"/>
  <c r="I77" i="5"/>
  <c r="E77" i="5"/>
  <c r="I76" i="5"/>
  <c r="E76" i="5"/>
  <c r="I75" i="5"/>
  <c r="E75" i="5"/>
  <c r="I74" i="5"/>
  <c r="E74" i="5"/>
  <c r="I73" i="5"/>
  <c r="E73" i="5"/>
  <c r="I72" i="5"/>
  <c r="E72" i="5"/>
  <c r="I71" i="5"/>
  <c r="E71" i="5"/>
  <c r="I70" i="5"/>
  <c r="E70" i="5"/>
  <c r="I69" i="5"/>
  <c r="E69" i="5"/>
  <c r="I68" i="5"/>
  <c r="E68" i="5"/>
  <c r="I67" i="5"/>
  <c r="E67" i="5"/>
  <c r="I66" i="5"/>
  <c r="E66" i="5"/>
  <c r="I65" i="5"/>
  <c r="E65" i="5"/>
  <c r="I64" i="5"/>
  <c r="E64" i="5"/>
  <c r="I63" i="5"/>
  <c r="E63" i="5"/>
  <c r="I62" i="5"/>
  <c r="E62" i="5"/>
  <c r="I61" i="5"/>
  <c r="E61" i="5"/>
  <c r="I60" i="5"/>
  <c r="E60" i="5"/>
  <c r="I59" i="5"/>
  <c r="E59" i="5"/>
  <c r="I58" i="5"/>
  <c r="E58" i="5"/>
  <c r="I57" i="5"/>
  <c r="E57" i="5"/>
  <c r="I56" i="5"/>
  <c r="E56" i="5"/>
  <c r="I55" i="5"/>
  <c r="E55" i="5"/>
  <c r="I54" i="5"/>
  <c r="E54" i="5"/>
  <c r="I53" i="5"/>
  <c r="E53" i="5"/>
  <c r="I52" i="5"/>
  <c r="E52" i="5"/>
  <c r="I51" i="5"/>
  <c r="E51" i="5"/>
  <c r="I50" i="5"/>
  <c r="E50" i="5"/>
  <c r="I49" i="5"/>
  <c r="E49" i="5"/>
  <c r="I48" i="5"/>
  <c r="E48" i="5"/>
  <c r="I47" i="5"/>
  <c r="E47" i="5"/>
  <c r="I46" i="5"/>
  <c r="E46" i="5"/>
  <c r="I45" i="5"/>
  <c r="E45" i="5"/>
  <c r="I44" i="5"/>
  <c r="E44" i="5"/>
  <c r="I43" i="5"/>
  <c r="E43" i="5"/>
  <c r="I42" i="5"/>
  <c r="E42" i="5"/>
  <c r="I41" i="5"/>
  <c r="E41" i="5"/>
  <c r="I40" i="5"/>
  <c r="E40" i="5"/>
  <c r="I39" i="5"/>
  <c r="E39" i="5"/>
  <c r="I38" i="5"/>
  <c r="E38" i="5"/>
  <c r="I37" i="5"/>
  <c r="E37" i="5"/>
  <c r="I36" i="5"/>
  <c r="E36" i="5"/>
  <c r="I35" i="5"/>
  <c r="E35" i="5"/>
  <c r="I34" i="5"/>
  <c r="E34" i="5"/>
  <c r="I33" i="5"/>
  <c r="E33" i="5"/>
  <c r="I32" i="5"/>
  <c r="E32" i="5"/>
  <c r="I31" i="5"/>
  <c r="E31" i="5"/>
  <c r="I30" i="5"/>
  <c r="E30" i="5"/>
  <c r="I29" i="5"/>
  <c r="E29" i="5"/>
  <c r="I28" i="5"/>
  <c r="E28" i="5"/>
  <c r="I27" i="5"/>
  <c r="E27" i="5"/>
  <c r="I26" i="5"/>
  <c r="E26" i="5"/>
  <c r="I25" i="5"/>
  <c r="E25" i="5"/>
  <c r="I24" i="5"/>
  <c r="E24" i="5"/>
  <c r="I23" i="5"/>
  <c r="E23" i="5"/>
  <c r="I22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E14" i="5"/>
  <c r="I13" i="5"/>
  <c r="E13" i="5"/>
  <c r="I12" i="5"/>
  <c r="E12" i="5"/>
  <c r="I11" i="5"/>
  <c r="E11" i="5"/>
  <c r="I10" i="5"/>
  <c r="E10" i="5"/>
  <c r="I9" i="5"/>
  <c r="E9" i="5"/>
  <c r="I8" i="5"/>
  <c r="E8" i="5"/>
  <c r="I7" i="5"/>
  <c r="E7" i="5"/>
  <c r="I6" i="5"/>
  <c r="E6" i="5"/>
  <c r="I5" i="5"/>
  <c r="E5" i="5"/>
  <c r="I4" i="5"/>
  <c r="E4" i="5"/>
  <c r="I3" i="5"/>
  <c r="E3" i="5"/>
  <c r="I2" i="5"/>
  <c r="E2" i="5"/>
  <c r="B2" i="1" l="1"/>
</calcChain>
</file>

<file path=xl/sharedStrings.xml><?xml version="1.0" encoding="utf-8"?>
<sst xmlns="http://schemas.openxmlformats.org/spreadsheetml/2006/main" count="538" uniqueCount="448">
  <si>
    <t>School Name</t>
  </si>
  <si>
    <t>School Name:</t>
  </si>
  <si>
    <t>I01</t>
  </si>
  <si>
    <t>Ledger Code</t>
  </si>
  <si>
    <t>Difference</t>
  </si>
  <si>
    <t>Comment</t>
  </si>
  <si>
    <t>I02</t>
  </si>
  <si>
    <t>I03</t>
  </si>
  <si>
    <t>I05</t>
  </si>
  <si>
    <t>CI01</t>
  </si>
  <si>
    <t>Dfe</t>
  </si>
  <si>
    <t>DfE</t>
  </si>
  <si>
    <t>I01-01</t>
  </si>
  <si>
    <t>I02-01</t>
  </si>
  <si>
    <t>I03-01</t>
  </si>
  <si>
    <t>I05-01</t>
  </si>
  <si>
    <t>CI01-62</t>
  </si>
  <si>
    <t>DfE No.</t>
  </si>
  <si>
    <t>Evidence of loan</t>
  </si>
  <si>
    <t>Tunbridge Wells Grammar School for Boys</t>
  </si>
  <si>
    <t>LA info</t>
  </si>
  <si>
    <t>Description</t>
  </si>
  <si>
    <t>B06 b/f</t>
  </si>
  <si>
    <t>I16</t>
  </si>
  <si>
    <t>I17</t>
  </si>
  <si>
    <t>E31</t>
  </si>
  <si>
    <t xml:space="preserve">E32 </t>
  </si>
  <si>
    <t>B06 c/f</t>
  </si>
  <si>
    <t>Community focused school costs</t>
  </si>
  <si>
    <t>B06 (b/f)</t>
  </si>
  <si>
    <t>B06 (c/f)</t>
  </si>
  <si>
    <t>Additional supporting information for Closedown</t>
  </si>
  <si>
    <t>DFE</t>
  </si>
  <si>
    <t>B01</t>
  </si>
  <si>
    <t>B02</t>
  </si>
  <si>
    <t>B06</t>
  </si>
  <si>
    <t>Total Rev 01</t>
  </si>
  <si>
    <t>B03</t>
  </si>
  <si>
    <t>B04</t>
  </si>
  <si>
    <t>B05</t>
  </si>
  <si>
    <t>Total Cap 62</t>
  </si>
  <si>
    <t>Actual £/pp</t>
  </si>
  <si>
    <t>Code</t>
  </si>
  <si>
    <t>This figure is required for the current year Analysis of Year End Revenue Balances form and must be a credit (leading minus) or zero</t>
  </si>
  <si>
    <t>Birchwood PRU</t>
  </si>
  <si>
    <t>Maypole Primary School</t>
  </si>
  <si>
    <t>Crockenhill Primary School</t>
  </si>
  <si>
    <t>Cobham Primary School</t>
  </si>
  <si>
    <t>Cecil Road Primary School</t>
  </si>
  <si>
    <t>Higham Primary School</t>
  </si>
  <si>
    <t>Lawn Primary School</t>
  </si>
  <si>
    <t>Bean Primary School</t>
  </si>
  <si>
    <t>Capel Primary School</t>
  </si>
  <si>
    <t>Dunton Green Primary School</t>
  </si>
  <si>
    <t>Four Elms Primary School</t>
  </si>
  <si>
    <t>Kemsing Primary School</t>
  </si>
  <si>
    <t>Leigh Primary School</t>
  </si>
  <si>
    <t>Otford Primary School</t>
  </si>
  <si>
    <t>Pembury School</t>
  </si>
  <si>
    <t>Sandhurst Primary School</t>
  </si>
  <si>
    <t>Weald Community Primary School</t>
  </si>
  <si>
    <t>Shoreham Village School</t>
  </si>
  <si>
    <t>Slade Primary School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</si>
  <si>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</si>
  <si>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</si>
  <si>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</si>
  <si>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</si>
  <si>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</si>
  <si>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</si>
  <si>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</si>
  <si>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</si>
  <si>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</si>
  <si>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</si>
  <si>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North Borough Junior School</t>
  </si>
  <si>
    <t>Park Way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</si>
  <si>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</si>
  <si>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</si>
  <si>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</si>
  <si>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</si>
  <si>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</si>
  <si>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Staplehurst School</t>
  </si>
  <si>
    <t>Sutton Valence Primary School</t>
  </si>
  <si>
    <t>Eastling Primary School</t>
  </si>
  <si>
    <t>Ethelbert Road Primary School</t>
  </si>
  <si>
    <t>Davington Primary School</t>
  </si>
  <si>
    <t>Lower Halstow School</t>
  </si>
  <si>
    <t>Canterbury Road Primary School</t>
  </si>
  <si>
    <t>Blean Primary School</t>
  </si>
  <si>
    <t>Hoath Primary School</t>
  </si>
  <si>
    <t>Westmeads Community Infant School</t>
  </si>
  <si>
    <t>Whitstable Junior School</t>
  </si>
  <si>
    <t>Aldington Primary School</t>
  </si>
  <si>
    <t>Victoria Road Primary School</t>
  </si>
  <si>
    <t>Willesborough Infant School</t>
  </si>
  <si>
    <t>Brook Community Primary School</t>
  </si>
  <si>
    <t>Challock Primary School</t>
  </si>
  <si>
    <t>Great Chart Primary School</t>
  </si>
  <si>
    <t>Mersham Primary School</t>
  </si>
  <si>
    <t>Smeeth Community Primary School</t>
  </si>
  <si>
    <t>Hawkinge Primary School</t>
  </si>
  <si>
    <t>Sellindge Primary School</t>
  </si>
  <si>
    <t>River Primary School</t>
  </si>
  <si>
    <t>Langdon Primary School</t>
  </si>
  <si>
    <t>Eythorne Elvington Community Primary School</t>
  </si>
  <si>
    <t>Lydden Primary School</t>
  </si>
  <si>
    <t>Preston Primary School</t>
  </si>
  <si>
    <t>Wingham Primary School</t>
  </si>
  <si>
    <t>Ellington Infant School</t>
  </si>
  <si>
    <t>Priory Infant School</t>
  </si>
  <si>
    <t>Shears Green Junior School</t>
  </si>
  <si>
    <t>West Minster Primary School</t>
  </si>
  <si>
    <t>Aycliffe Community Primary School</t>
  </si>
  <si>
    <t>Riverhead Infant School</t>
  </si>
  <si>
    <t>Claremont Primary School</t>
  </si>
  <si>
    <t>Whitfield Aspen School</t>
  </si>
  <si>
    <t>Langton Green Primary School</t>
  </si>
  <si>
    <t>Bishops Down Primary School</t>
  </si>
  <si>
    <t>Singlewell Primary School</t>
  </si>
  <si>
    <t>Cheriton Primary School</t>
  </si>
  <si>
    <t>Brookfield Infant School</t>
  </si>
  <si>
    <t>Vigo Village School</t>
  </si>
  <si>
    <t>Madginford Primary School</t>
  </si>
  <si>
    <t>Palmarsh Primary School</t>
  </si>
  <si>
    <t>Painters Ash Primary School</t>
  </si>
  <si>
    <t>Tunbury Primary School</t>
  </si>
  <si>
    <t>Stocks Green Primary School</t>
  </si>
  <si>
    <t>Sandgate Primary School</t>
  </si>
  <si>
    <t>Sandling Primary School</t>
  </si>
  <si>
    <t>Capel-le-Ferne Primary School</t>
  </si>
  <si>
    <t>Lunsford Primary School</t>
  </si>
  <si>
    <t>Downs View Infant School</t>
  </si>
  <si>
    <t>Kingswood Primary School</t>
  </si>
  <si>
    <t>Senacre Wood Primary School</t>
  </si>
  <si>
    <t>Parkside Community Primary School</t>
  </si>
  <si>
    <t>High Firs Primary School</t>
  </si>
  <si>
    <t>Sandwich Junior School</t>
  </si>
  <si>
    <t>Sevenoaks Primary School</t>
  </si>
  <si>
    <t>Swalecliffe Community Primary School</t>
  </si>
  <si>
    <t>Aylesham Primary School</t>
  </si>
  <si>
    <t>Broadwater Down Primary School</t>
  </si>
  <si>
    <t>West Borough Primary School</t>
  </si>
  <si>
    <t>Long Mead Community Primary School</t>
  </si>
  <si>
    <t>Kings Farm Primary School</t>
  </si>
  <si>
    <t>Kings Hill School</t>
  </si>
  <si>
    <t>New Ash Green Primary School</t>
  </si>
  <si>
    <t>Lady Joanna Thornhill (Endowed) Primary School</t>
  </si>
  <si>
    <t>John Wesley School</t>
  </si>
  <si>
    <t>Phoenix Community Primary School</t>
  </si>
  <si>
    <t>Downsview Primary School</t>
  </si>
  <si>
    <t>Hextable Primary School</t>
  </si>
  <si>
    <t>Joy Lane Primary School</t>
  </si>
  <si>
    <t>Green Park Community Primary School</t>
  </si>
  <si>
    <t>Dover Grammar School for Girls</t>
  </si>
  <si>
    <t>Maidstone Grammar School for Girls</t>
  </si>
  <si>
    <t>Borough Green Primary School</t>
  </si>
  <si>
    <t>Roseacre Junior School</t>
  </si>
  <si>
    <t>Herne Bay Junior School</t>
  </si>
  <si>
    <t>Ditton Infant School</t>
  </si>
  <si>
    <t>Greatstone Primary School</t>
  </si>
  <si>
    <t>Wincheap Foundation Primary School</t>
  </si>
  <si>
    <t>Harcourt Primary School</t>
  </si>
  <si>
    <t>Willesborough Junior School</t>
  </si>
  <si>
    <t>Thamesview School</t>
  </si>
  <si>
    <t>Northfleet Technology College</t>
  </si>
  <si>
    <t>Dover Grammar School for Boys</t>
  </si>
  <si>
    <t>Broomhill Bank School</t>
  </si>
  <si>
    <t>Valence School</t>
  </si>
  <si>
    <t>Bower Grove School</t>
  </si>
  <si>
    <t>Goldwyn School</t>
  </si>
  <si>
    <t>Rowhill School</t>
  </si>
  <si>
    <t>Five Acre Wood School</t>
  </si>
  <si>
    <t>Stone Bay School</t>
  </si>
  <si>
    <t>Portal House School</t>
  </si>
  <si>
    <t>Community focused school funding and/or grants</t>
  </si>
  <si>
    <t>Community focused school staff</t>
  </si>
  <si>
    <t>Community focused school facilities income</t>
  </si>
  <si>
    <t>Amount £/pp</t>
  </si>
  <si>
    <t>Section 3 - Community Focused School Balance  (if applicable):</t>
  </si>
  <si>
    <t>Salix Balance 1</t>
  </si>
  <si>
    <t>Salix Balance 2</t>
  </si>
  <si>
    <t>Salix Balance 3</t>
  </si>
  <si>
    <t>Salix Balance 4</t>
  </si>
  <si>
    <t>Salix Balance 5</t>
  </si>
  <si>
    <t>Count</t>
  </si>
  <si>
    <t>GG</t>
  </si>
  <si>
    <t>Actual £/pp (from I&amp;E)</t>
  </si>
  <si>
    <t>Northfleet Nursery</t>
  </si>
  <si>
    <t>Enterprise Learning Alliance PRU</t>
  </si>
  <si>
    <t>Two Bridges</t>
  </si>
  <si>
    <t>St John's CE School</t>
  </si>
  <si>
    <t>Repton Manor Primary</t>
  </si>
  <si>
    <t>The Discovery School</t>
  </si>
  <si>
    <t xml:space="preserve">Woodlands Primary School </t>
  </si>
  <si>
    <t>The Anthony Roper Primary School</t>
  </si>
  <si>
    <t>Hadlow School</t>
  </si>
  <si>
    <t>Rodmersham School</t>
  </si>
  <si>
    <t>Rose Street Primary School</t>
  </si>
  <si>
    <t>Herne Bay Infant School</t>
  </si>
  <si>
    <t>Bethersden School</t>
  </si>
  <si>
    <t>St Mildred's Primary Infant School</t>
  </si>
  <si>
    <t>Callis Grange Nursery and Infant School</t>
  </si>
  <si>
    <t>St Crispin's Community Primary Infant School</t>
  </si>
  <si>
    <t>St Paul's Infant School</t>
  </si>
  <si>
    <t>St Margaret's-at-Cliffe Primary School</t>
  </si>
  <si>
    <t>Bromstone Primary School, Broadstairs</t>
  </si>
  <si>
    <t>The Craylands School</t>
  </si>
  <si>
    <t>Churchill Primary (Hawkinge)</t>
  </si>
  <si>
    <t>St Paul’s CofE (Vol. Con.) Primary School</t>
  </si>
  <si>
    <t>Fawkham CofE (Vol. Con.) Primary School</t>
  </si>
  <si>
    <t>Benenden CofE Primary School</t>
  </si>
  <si>
    <t>Bidborough CofE (Vol. Con.) Primary School</t>
  </si>
  <si>
    <t>Cranbrook CofE Primary School</t>
  </si>
  <si>
    <t>Goudhurst &amp; Kilndown CofE Primary School</t>
  </si>
  <si>
    <t>Hawkhurst CofE Primary School</t>
  </si>
  <si>
    <t>Hildenborough CofE Primary School</t>
  </si>
  <si>
    <t>Lamberhurst St Mary's CofE (Vol. Con.) Primary School</t>
  </si>
  <si>
    <t>Seal CofE (Vol. Con.) Primary School</t>
  </si>
  <si>
    <t>St John's CofE Primary School, Sevenoaks</t>
  </si>
  <si>
    <t>Speldhurst CofE (Vol. Aid.) Primary School</t>
  </si>
  <si>
    <t>Sundridge and Brasted CofE ( Vol. Con.) Primary School</t>
  </si>
  <si>
    <t>St John's CofE Primary School</t>
  </si>
  <si>
    <t>St Mark's CofE Primary School</t>
  </si>
  <si>
    <t>St Peter's CofE Primary School - Tunbridge Wells</t>
  </si>
  <si>
    <t>Crockham Hill CofE (Vol. Con.) Primary School</t>
  </si>
  <si>
    <t>Churchill CofE (Vol. Con.) Primary School</t>
  </si>
  <si>
    <t>St Peter's CofE Primary School - Aylesford</t>
  </si>
  <si>
    <t>Bredhurst CofE (Vol. Con.) Primary School</t>
  </si>
  <si>
    <t>Burham CofE Primary School</t>
  </si>
  <si>
    <t>Harrietsham CofE Primary School</t>
  </si>
  <si>
    <t>Leeds and Broomfield CofE Primary School</t>
  </si>
  <si>
    <t>St Michael's CEJ School, Maidstone</t>
  </si>
  <si>
    <t>St Michael's CEI School, Maidstone</t>
  </si>
  <si>
    <t>Thurnham CofE Infant School</t>
  </si>
  <si>
    <t>Trottiscliffe CofE Primary School</t>
  </si>
  <si>
    <t>Ulcombe CofE Primary School</t>
  </si>
  <si>
    <t>Wateringbury CofE Primary School</t>
  </si>
  <si>
    <t>Wouldham, All Saints CofE (Vol. Con.) School</t>
  </si>
  <si>
    <t>St George's CofE ( Vol. Con.) Primary School</t>
  </si>
  <si>
    <t>St Margaret's CofE (Vol. Con.) School, Collier Street</t>
  </si>
  <si>
    <t>Laddingford St. Mary's CofE (Vol. Con.) Primary School</t>
  </si>
  <si>
    <t>Yalding, St Peter and St Paul CofE (Vol. Con.) Primary School</t>
  </si>
  <si>
    <t>Ospringe CofE Primary School</t>
  </si>
  <si>
    <t>Hernhill CofE Primary School</t>
  </si>
  <si>
    <t>Newington CofE Primary School</t>
  </si>
  <si>
    <t>Teynham Parochial CofE Primary School</t>
  </si>
  <si>
    <t>Barham CofE Primary School</t>
  </si>
  <si>
    <t>Bridge and Patrixbourne CofE Primary School</t>
  </si>
  <si>
    <t>Chislet CofE Primary School</t>
  </si>
  <si>
    <t>Littlebourne CofE Primary School</t>
  </si>
  <si>
    <t>St Alphege CofE Infant School</t>
  </si>
  <si>
    <t>Wickhambreaux CofE Primary School</t>
  </si>
  <si>
    <t>John Mayne CofE Primary School, Biddenden</t>
  </si>
  <si>
    <t>Brabourne CofE Primary School</t>
  </si>
  <si>
    <t>Brookland CofE Primary School</t>
  </si>
  <si>
    <t>Chilham, St Mary's CofE Primary School</t>
  </si>
  <si>
    <t>High Halden CofE Primary School</t>
  </si>
  <si>
    <t>Woodchurch CofE Primary School</t>
  </si>
  <si>
    <t>Bodsham CofE Primary School</t>
  </si>
  <si>
    <t>Folkestone, St Martin's CofE Primary School</t>
  </si>
  <si>
    <t>Folkestone, St Peter's CofE Primary School</t>
  </si>
  <si>
    <t>Seabrook CofE Primary School</t>
  </si>
  <si>
    <t>Lyminge CofE Primary School</t>
  </si>
  <si>
    <t>Lympne CofE Primary School</t>
  </si>
  <si>
    <t>Stelling Minnis CofE Primary School</t>
  </si>
  <si>
    <t>Stowting CofE Primary School</t>
  </si>
  <si>
    <t>Selsted CofE Primary School</t>
  </si>
  <si>
    <t>Eastry CofE Primary School</t>
  </si>
  <si>
    <t>Goodnestone CofE Primary School</t>
  </si>
  <si>
    <t>Guston CofE Primary School</t>
  </si>
  <si>
    <t>Nonington CofE Primary School</t>
  </si>
  <si>
    <t>Sibertswold CofE Primary School</t>
  </si>
  <si>
    <t>Birchington CofE Primary School</t>
  </si>
  <si>
    <t xml:space="preserve">Margate, Holy Trinity &amp; St. John's CofE Primary School </t>
  </si>
  <si>
    <t>Westgate on Sea,  St Saviours CofE Junior School</t>
  </si>
  <si>
    <t>Minster CofE Primary School</t>
  </si>
  <si>
    <t>Monkton CofE Primary School</t>
  </si>
  <si>
    <t>St Nicholas at Wade CofE Primary School</t>
  </si>
  <si>
    <t>Frittenden CofE Primary School</t>
  </si>
  <si>
    <t>Egerton CofE Primary School</t>
  </si>
  <si>
    <t>St Lawrence CofE Primary School</t>
  </si>
  <si>
    <t>St Peter's Methodist (Vol. Con.) Primary School</t>
  </si>
  <si>
    <t>St Matthew's High Brooms CofE (Vol. Con.) Primary School</t>
  </si>
  <si>
    <t>Herne CE Infant School and Nursery</t>
  </si>
  <si>
    <t>Langafel CofE (Vol. Con.) Primary School</t>
  </si>
  <si>
    <t>Southborough CofE Primary School</t>
  </si>
  <si>
    <t>West Kingsdown, St Edmund's CofE (Vol. Con.) Primary School</t>
  </si>
  <si>
    <t>St Katharine's Knockholt CofE (Vol. Aid.) Primary School</t>
  </si>
  <si>
    <t>Chevening, (St Botolph's) CofE (Vol. Aid.) Primary School</t>
  </si>
  <si>
    <t>Colliers Green CofE Primary School</t>
  </si>
  <si>
    <t>Sissinghurst CofE Primary School</t>
  </si>
  <si>
    <t>Hever CofE (Vol. Aid.) Primary School</t>
  </si>
  <si>
    <t>Penshurst CofE (Vol. Aid.) Primary School</t>
  </si>
  <si>
    <t>Lady Boswell's CofE (Vol. Aid.) Primary School, Sevenoaks</t>
  </si>
  <si>
    <t>Ide Hill CofE Primary School</t>
  </si>
  <si>
    <t>St Barnabas CofE (Vol. Aid.) Primary School</t>
  </si>
  <si>
    <t>St James Primary School</t>
  </si>
  <si>
    <t>Hunton CofE Primary School</t>
  </si>
  <si>
    <t>Platt CofE (Vol. Aid.) Primary School</t>
  </si>
  <si>
    <t>Bapchild and Tonge CofE Primary School</t>
  </si>
  <si>
    <t>Hartlip Endowed CofE Primary School</t>
  </si>
  <si>
    <t>Tunstall CofE Primary School</t>
  </si>
  <si>
    <t>Herne CofE Junior School</t>
  </si>
  <si>
    <t>Whitstable &amp; Seasalter Endowed CofE Junior School</t>
  </si>
  <si>
    <t>Ashford, St Mary's CofE Primary School</t>
  </si>
  <si>
    <t>Wittersham CofE Primary School</t>
  </si>
  <si>
    <t>Elham CofE Primary School</t>
  </si>
  <si>
    <t>Saltwood CofE Primary School</t>
  </si>
  <si>
    <t>Cartwright and Kelsey CofE Primary School</t>
  </si>
  <si>
    <t>Dover, St Mary's CofE Primary School</t>
  </si>
  <si>
    <t>St Peter-in-Thanet CofE Junior School</t>
  </si>
  <si>
    <t>Ramsgate, Holy Trinity CofE Primary School</t>
  </si>
  <si>
    <t>St Mary's CofE (Vol. Aid.) Primary School</t>
  </si>
  <si>
    <t>St Ethelbert's Catholic Primary School, Ramsgate</t>
  </si>
  <si>
    <t>St Anselm's Catholic Primary School Dartford</t>
  </si>
  <si>
    <t>Our Lady's Catholic Primary School, Dartford</t>
  </si>
  <si>
    <t>St Thomas' Catholic Primary School, Canterbury</t>
  </si>
  <si>
    <t>Greenfields Primary School</t>
  </si>
  <si>
    <t>Hythe Bay CofE Primary School</t>
  </si>
  <si>
    <t xml:space="preserve">Castle Hill Community Primary School </t>
  </si>
  <si>
    <t xml:space="preserve">Palace Wood Primary School </t>
  </si>
  <si>
    <t>Ashford Oaks Primary School</t>
  </si>
  <si>
    <t>Rusthall, St Paul's C of E VA Primary School</t>
  </si>
  <si>
    <t>Garlinge Primary School</t>
  </si>
  <si>
    <t>Newington Community Primary School and Nursery</t>
  </si>
  <si>
    <t>Goatlees Primary School</t>
  </si>
  <si>
    <t xml:space="preserve">Northfleet School for Girls </t>
  </si>
  <si>
    <t>Tunbridge Wells Girls' Grammar School</t>
  </si>
  <si>
    <t xml:space="preserve">Maidstone Grammar School </t>
  </si>
  <si>
    <t>Simon Langton Girls' Grammar School</t>
  </si>
  <si>
    <t>The Judd School</t>
  </si>
  <si>
    <t>Snodland CofE (Vol. Aid.) Primary School</t>
  </si>
  <si>
    <t>St Francis' Catholic School, Maidstone</t>
  </si>
  <si>
    <t>Ditton CofE Junior School</t>
  </si>
  <si>
    <t>Holy Trinity CofE Primary School, Dartford</t>
  </si>
  <si>
    <t>St Bartholomew's Catholic Primary School, Swanley</t>
  </si>
  <si>
    <t>Brookfield Junior School (Larkfield)</t>
  </si>
  <si>
    <t>Simon Langton Grammar School for Boys</t>
  </si>
  <si>
    <t>The Malling School</t>
  </si>
  <si>
    <t>The Archbishop’s School</t>
  </si>
  <si>
    <t>Hugh Christie Technology College</t>
  </si>
  <si>
    <t>St George's CofE Foundation School</t>
  </si>
  <si>
    <t>St John's Roman Catholic Comprehensive School</t>
  </si>
  <si>
    <t>St Anthony's School</t>
  </si>
  <si>
    <t>The Ifield School</t>
  </si>
  <si>
    <t>The Foreland School</t>
  </si>
  <si>
    <t>The Beacon School</t>
  </si>
  <si>
    <t>Elms School (formerly Harbour School)</t>
  </si>
  <si>
    <t>Nexus School</t>
  </si>
  <si>
    <t>Grange Park</t>
  </si>
  <si>
    <t>The Orchard School</t>
  </si>
  <si>
    <t>St Nicholas' School</t>
  </si>
  <si>
    <t>The Wyvern School</t>
  </si>
  <si>
    <t>Oakley School</t>
  </si>
  <si>
    <t>Meadowfield</t>
  </si>
  <si>
    <t>Laleham Gap Specialist School</t>
  </si>
  <si>
    <t>The Rosewood School</t>
  </si>
  <si>
    <t>This is last years Community Focused Extended Schools Balance  (see page 4 of last years Oracle Outturn Report)</t>
  </si>
  <si>
    <t>I18-01</t>
  </si>
  <si>
    <t>Expected
I18-01</t>
  </si>
  <si>
    <r>
      <t xml:space="preserve">I18 </t>
    </r>
    <r>
      <rPr>
        <b/>
        <sz val="8"/>
        <color theme="1"/>
        <rFont val="Arial"/>
        <family val="2"/>
      </rPr>
      <t>(includes Last Years adjustment)</t>
    </r>
  </si>
  <si>
    <r>
      <rPr>
        <b/>
        <sz val="12"/>
        <color theme="1"/>
        <rFont val="Arial"/>
        <family val="2"/>
      </rPr>
      <t xml:space="preserve">Section 1 - Delegated Funding:  </t>
    </r>
    <r>
      <rPr>
        <sz val="12"/>
        <color theme="1"/>
        <rFont val="Arial"/>
        <family val="2"/>
      </rPr>
      <t xml:space="preserve">In the highlighted boxes enter </t>
    </r>
    <r>
      <rPr>
        <b/>
        <sz val="12"/>
        <color theme="1"/>
        <rFont val="Arial"/>
        <family val="2"/>
      </rPr>
      <t>actual figures</t>
    </r>
    <r>
      <rPr>
        <sz val="12"/>
        <color theme="1"/>
        <rFont val="Arial"/>
        <family val="2"/>
      </rPr>
      <t xml:space="preserve"> from your final Income and Expenditure Report (use a leading minus for income). Any amount that differs from the total on your SOA will require an explaining comment : i.e I03 = out of area funding or last year creditor/debtor</t>
    </r>
  </si>
  <si>
    <r>
      <t xml:space="preserve">Section 2 -Provide your I18 adjustment and SALIX loan balance information in the highlighted boxes (if applicable):
</t>
    </r>
    <r>
      <rPr>
        <b/>
        <sz val="10"/>
        <color theme="1"/>
        <rFont val="Arial"/>
        <family val="2"/>
      </rPr>
      <t>(for I18 a YE Debtor should be entered as a minus figure, a YE Income Prepayment as positive)</t>
    </r>
  </si>
  <si>
    <t>N/A</t>
  </si>
  <si>
    <t xml:space="preserve">Input Figures from final I&amp;E report </t>
  </si>
  <si>
    <t>Please enter the last four digits of you DfE number, your school name will be displayed and the form will prepopulate with centrally held figures.</t>
  </si>
  <si>
    <t>Section 1 - Delegated Funding (Mandatory for all schools)</t>
  </si>
  <si>
    <t>Section 2 - I18 adjustment and Salix loans</t>
  </si>
  <si>
    <t>THE DISCOVERY SCHOOL (I)</t>
  </si>
  <si>
    <t>Maypole</t>
  </si>
  <si>
    <t>Pembury</t>
  </si>
  <si>
    <t>Headcorn Primary LED</t>
  </si>
  <si>
    <t>Lenham Primary</t>
  </si>
  <si>
    <t>Plaxtol Primary</t>
  </si>
  <si>
    <t>VICTORIA ROAD PRIMARY SCHOOL (I)</t>
  </si>
  <si>
    <t>Challock School</t>
  </si>
  <si>
    <t>Claremont Primary</t>
  </si>
  <si>
    <t>Bishops Down Primary LED</t>
  </si>
  <si>
    <t>Stocks Green Primary</t>
  </si>
  <si>
    <t>Lamberhurst Primary School</t>
  </si>
  <si>
    <t>Speldhurst School</t>
  </si>
  <si>
    <t>Churchill CofE Primary</t>
  </si>
  <si>
    <t>Wateringbury</t>
  </si>
  <si>
    <t>Ospringe Primary LED</t>
  </si>
  <si>
    <t>Lympne Primary LED</t>
  </si>
  <si>
    <t>Sibertswold Primary LED</t>
  </si>
  <si>
    <t>Lady Joanna Thornhill</t>
  </si>
  <si>
    <t>St Peters Methodist School LED</t>
  </si>
  <si>
    <t>Herne Juniors</t>
  </si>
  <si>
    <t>Saltwood CofE School</t>
  </si>
  <si>
    <t>PHOENIX COMMUNITY PRIMARY SCHOOL (I)</t>
  </si>
  <si>
    <t>NORTHFLEET SCHOOL FOR GIRLS (I)</t>
  </si>
  <si>
    <t>Maidstone Grammar Girls</t>
  </si>
  <si>
    <t>Forelands</t>
  </si>
  <si>
    <t>Wyvern</t>
  </si>
  <si>
    <t>Repayment schedule to hand</t>
  </si>
  <si>
    <t>Info from Claire Jones</t>
  </si>
  <si>
    <t>Schedule on e-mail from Kacey</t>
  </si>
  <si>
    <t>Deficit / Control codes</t>
  </si>
  <si>
    <t>Control Codes</t>
  </si>
  <si>
    <t>Deficit</t>
  </si>
  <si>
    <t>Guidance for the completion of the Additional Funding form.</t>
  </si>
  <si>
    <t>This section compares your actual income on certain CFR codes against the total allocated via the Statement of Account (SoA)</t>
  </si>
  <si>
    <r>
      <t xml:space="preserve">Please remember that if you have multiple Funds, it is the CFR total for </t>
    </r>
    <r>
      <rPr>
        <b/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funds that is required.</t>
    </r>
  </si>
  <si>
    <t xml:space="preserve">If there is a diffence, the cells to the right of the difference will become clear and you should enter the reason for the difference. </t>
  </si>
  <si>
    <t xml:space="preserve">This years YE  I18 Adjustment
</t>
  </si>
  <si>
    <t>The remaining rows in this section are used for Salix loans.</t>
  </si>
  <si>
    <t>As schools can have multiple loans, the information we hold on the expected closedown balance for each Salix Loan will be displayed.</t>
  </si>
  <si>
    <t>Please enter this years I18 adjustment figure on the first row, if you are not making an adjustment, enter zero.</t>
  </si>
  <si>
    <t>If you are making an adjustment this year, a YE Debtor should be entered as a minus figure, a YE Income Prepayment as positive.</t>
  </si>
  <si>
    <t xml:space="preserve">Please enter your loan balance for each loan in the yellow boxes. </t>
  </si>
  <si>
    <t>If there is a difference we may have the wrong repayment schedule, please send a copy of any repayment schedules identified with this form.</t>
  </si>
  <si>
    <t>Section 3 - Community Focused School Balance (B06)</t>
  </si>
  <si>
    <t>If a school use Community Focused (B06) CFR codes (I16, I17, E31 and E32), the Community Focused balance cannot be in deficit.</t>
  </si>
  <si>
    <t>The Community Focused (B06) b/f figure will be pre-populated taken from page 4 of last year’s Oracle Report</t>
  </si>
  <si>
    <t>Please enter Income figures with a leading minus and expenditure figures as positive.</t>
  </si>
  <si>
    <t>All figures for these codes will be taken from the Income and Expenditure report.</t>
  </si>
  <si>
    <t>You will need the Final OLD year Income &amp; Expenditure Report in order to complete the Capital matrix:</t>
  </si>
  <si>
    <t>schoolfinancereturns@theeducationpeople.org</t>
  </si>
  <si>
    <t>DFE No:</t>
  </si>
  <si>
    <t>General reminder</t>
  </si>
  <si>
    <t>When this form has been completed and all prompt messages have been addressed, email the saved excel formatted file to:</t>
  </si>
  <si>
    <t>G</t>
  </si>
  <si>
    <t>Test school</t>
  </si>
  <si>
    <t>I18c</t>
  </si>
  <si>
    <t>Downsview</t>
  </si>
  <si>
    <t>Repayment schedule to hand - see new</t>
  </si>
  <si>
    <t>Maidstone &amp; Malling Alternative Provision</t>
  </si>
  <si>
    <t>Boughton-under-Blean and Dunkirk School</t>
  </si>
  <si>
    <t xml:space="preserve">Dartford Science and Technology College </t>
  </si>
  <si>
    <t>The Ellington &amp; Hereson School (Academy 01 Feb 23)</t>
  </si>
  <si>
    <t>I18c-01</t>
  </si>
  <si>
    <t>Rates</t>
  </si>
  <si>
    <t>Previous years adjustment
leading minus on calc</t>
  </si>
  <si>
    <t>Rates to be added to I01 SOA
1 = Yes</t>
  </si>
  <si>
    <t>Test School</t>
  </si>
  <si>
    <t>updated 12/3/25</t>
  </si>
  <si>
    <t xml:space="preserve">24-25 Closedown Balance </t>
  </si>
  <si>
    <t>Updated 12/3/25</t>
  </si>
  <si>
    <t>identified in your Budget template . If your rates bill is different and you have adjusted I01 please identify this in the comments.</t>
  </si>
  <si>
    <r>
      <t xml:space="preserve">The SoA figures are pre-populated. Please enter your </t>
    </r>
    <r>
      <rPr>
        <b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figures, taken from your I&amp;E, in the yellow boxes.</t>
    </r>
  </si>
  <si>
    <r>
      <t xml:space="preserve">Reasons could be </t>
    </r>
    <r>
      <rPr>
        <i/>
        <sz val="11"/>
        <color theme="1"/>
        <rFont val="Calibri"/>
        <family val="2"/>
        <scheme val="minor"/>
      </rPr>
      <t>Previous year end adjustment, this year end adjustment, Rates difference</t>
    </r>
    <r>
      <rPr>
        <sz val="11"/>
        <color theme="1"/>
        <rFont val="Calibri"/>
        <family val="2"/>
        <scheme val="minor"/>
      </rPr>
      <t xml:space="preserve"> or </t>
    </r>
    <r>
      <rPr>
        <i/>
        <sz val="11"/>
        <color theme="1"/>
        <rFont val="Calibri"/>
        <family val="2"/>
        <scheme val="minor"/>
      </rPr>
      <t>Out of Area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funding</t>
    </r>
    <r>
      <rPr>
        <sz val="11"/>
        <color theme="1"/>
        <rFont val="Calibri"/>
        <family val="2"/>
        <scheme val="minor"/>
      </rPr>
      <t>, there can be others.</t>
    </r>
  </si>
  <si>
    <t xml:space="preserve"> If your school pays business rates (All Primary and Secondary schools),your I01 figure should equal your advances including your rates as</t>
  </si>
  <si>
    <t>Version March 2025</t>
  </si>
  <si>
    <t>This form is to be used as part of the 2024-25 Year End returns only</t>
  </si>
  <si>
    <t>Updated18/3/25</t>
  </si>
  <si>
    <t>Updated again 19/3 with change to CSBG</t>
  </si>
  <si>
    <t>Col G Previous year adjustment when copying over, if the original value is a positive it needs to be changed to a negative and vice versa</t>
  </si>
  <si>
    <t>don’t over type formula in orange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</si>
</sst>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#,##0.00_ ;[Red]\-#,##0.00\ "/>
  </numFmts>
  <fonts count="26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color theme="0" tint="-0.249977111117893"/>
      <name val="Arial"/>
      <family val="2"/>
    </font>
    <font>
      <b/>
      <u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16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102">
    <xf numFmtId="0" fontId="0" fillId="0" borderId="0" xfId="0"/>
    <xf numFmtId="1" fontId="1" fillId="3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4" fontId="3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8" fillId="0" borderId="0" xfId="2" applyFont="1"/>
    <xf numFmtId="2" fontId="8" fillId="0" borderId="0" xfId="2" applyNumberFormat="1" applyFont="1"/>
    <xf numFmtId="0" fontId="3" fillId="4" borderId="0" xfId="0" applyFont="1" applyFill="1"/>
    <xf numFmtId="0" fontId="8" fillId="0" borderId="0" xfId="0" applyFont="1" applyProtection="1">
      <protection locked="0"/>
    </xf>
    <xf numFmtId="2" fontId="8" fillId="0" borderId="0" xfId="0" applyNumberFormat="1" applyFont="1" applyProtection="1">
      <protection locked="0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164" fontId="9" fillId="6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9" borderId="0" xfId="0" applyNumberFormat="1" applyFont="1" applyFill="1"/>
    <xf numFmtId="0" fontId="13" fillId="0" borderId="2" xfId="0" applyFont="1" applyBorder="1" applyAlignment="1">
      <alignment horizontal="left" vertical="center" wrapText="1"/>
    </xf>
    <xf numFmtId="164" fontId="9" fillId="5" borderId="2" xfId="0" applyNumberFormat="1" applyFont="1" applyFill="1" applyBorder="1" applyAlignment="1" applyProtection="1">
      <alignment vertical="center"/>
      <protection locked="0"/>
    </xf>
    <xf numFmtId="164" fontId="9" fillId="6" borderId="2" xfId="0" applyNumberFormat="1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20" fillId="0" borderId="0" xfId="0" applyFont="1"/>
    <xf numFmtId="0" fontId="14" fillId="0" borderId="0" xfId="0" applyFont="1" applyAlignment="1">
      <alignment vertical="center"/>
    </xf>
    <xf numFmtId="0" fontId="23" fillId="0" borderId="0" xfId="1" applyFont="1"/>
    <xf numFmtId="0" fontId="10" fillId="0" borderId="0" xfId="0" applyFont="1" applyAlignment="1">
      <alignment horizontal="right" vertical="center"/>
    </xf>
    <xf numFmtId="0" fontId="24" fillId="0" borderId="0" xfId="0" applyFont="1"/>
    <xf numFmtId="0" fontId="12" fillId="0" borderId="0" xfId="0" applyFont="1" applyAlignment="1">
      <alignment wrapText="1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4" fontId="3" fillId="9" borderId="0" xfId="0" applyNumberFormat="1" applyFont="1" applyFill="1" applyAlignment="1">
      <alignment vertical="center" wrapText="1"/>
    </xf>
    <xf numFmtId="3" fontId="3" fillId="0" borderId="0" xfId="0" applyNumberFormat="1" applyFont="1"/>
    <xf numFmtId="0" fontId="0" fillId="11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/>
    <xf numFmtId="0" fontId="8" fillId="12" borderId="0" xfId="2" applyFont="1" applyFill="1"/>
    <xf numFmtId="0" fontId="0" fillId="12" borderId="0" xfId="0" applyFill="1" applyAlignment="1">
      <alignment horizontal="center" vertical="center" wrapText="1"/>
    </xf>
    <xf numFmtId="4" fontId="3" fillId="12" borderId="0" xfId="0" applyNumberFormat="1" applyFont="1" applyFill="1" applyAlignment="1">
      <alignment vertical="center"/>
    </xf>
    <xf numFmtId="0" fontId="3" fillId="12" borderId="0" xfId="0" applyFont="1" applyFill="1" applyAlignment="1">
      <alignment vertical="center"/>
    </xf>
    <xf numFmtId="4" fontId="3" fillId="12" borderId="0" xfId="0" applyNumberFormat="1" applyFont="1" applyFill="1" applyAlignment="1">
      <alignment vertical="center" wrapText="1"/>
    </xf>
    <xf numFmtId="4" fontId="3" fillId="14" borderId="0" xfId="0" applyNumberFormat="1" applyFont="1" applyFill="1"/>
    <xf numFmtId="2" fontId="8" fillId="9" borderId="0" xfId="2" applyNumberFormat="1" applyFont="1" applyFill="1"/>
    <xf numFmtId="2" fontId="3" fillId="9" borderId="0" xfId="0" applyNumberFormat="1" applyFont="1" applyFill="1"/>
    <xf numFmtId="0" fontId="17" fillId="0" borderId="0" xfId="0" applyFont="1" applyAlignment="1">
      <alignment vertical="center"/>
    </xf>
    <xf numFmtId="0" fontId="9" fillId="0" borderId="2" xfId="0" applyFont="1" applyBorder="1" applyProtection="1">
      <protection locked="0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4" fillId="8" borderId="5" xfId="0" applyFont="1" applyFill="1" applyBorder="1" applyAlignment="1">
      <alignment horizontal="left" vertical="center" wrapText="1"/>
    </xf>
    <xf numFmtId="0" fontId="9" fillId="10" borderId="2" xfId="0" applyFont="1" applyFill="1" applyBorder="1" applyProtection="1"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3" fillId="8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/>
    </xf>
    <xf numFmtId="0" fontId="4" fillId="9" borderId="0" xfId="1" applyFont="1" applyFill="1" applyAlignment="1">
      <alignment wrapText="1" shrinkToFi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wrapText="1"/>
    </xf>
    <xf numFmtId="0" fontId="2" fillId="13" borderId="0" xfId="0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_Data" xfId="2" xr:uid="{50C099FE-8296-456A-844E-7062BEF7EB6D}"/>
  </cellStyles>
  <dxfs count="4">
    <dxf>
      <fill>
        <patternFill patternType="lightGray">
          <fgColor theme="1"/>
          <bgColor theme="1" tint="0.24994659260841701"/>
        </patternFill>
      </fill>
    </dxf>
    <dxf>
      <fill>
        <patternFill patternType="mediumGray">
          <bgColor theme="2" tint="-0.499984740745262"/>
        </patternFill>
      </fill>
    </dxf>
    <dxf>
      <fill>
        <patternFill patternType="mediumGray">
          <bgColor theme="2" tint="-0.49998474074526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693631</xdr:colOff>
      <xdr:row>0</xdr:row>
      <xdr:rowOff>175049</xdr:rowOff>
    </xdr:from>
    <xdr:to>
      <xdr:col>4</xdr:col>
      <xdr:colOff>564726</xdr:colOff>
      <xdr:row>1</xdr:row>
      <xdr:rowOff>258869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015AAB9-3F19-061B-D11E-640429A0763D}"/>
            </a:ext>
          </a:extLst>
        </xdr:cNvPr>
        <xdr:cNvSpPr/>
      </xdr:nvSpPr>
      <xdr:spPr>
        <a:xfrm>
          <a:off x="1455631" y="175049"/>
          <a:ext cx="2442845" cy="48598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 figures to be entered as positive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oolfinancereturns@theeducationpeopl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7442-434A-43EC-ABFF-14FEDD1DA115}">
  <sheetPr>
    <tabColor rgb="FF92D050"/>
  </sheetPr>
  <dimension ref="B1:S38"/>
  <sheetViews>
    <sheetView showGridLines="0" topLeftCell="A4" workbookViewId="0">
      <selection activeCell="W27" sqref="W27"/>
    </sheetView>
  </sheetViews>
  <sheetFormatPr defaultColWidth="9.109375" defaultRowHeight="14.4" x14ac:dyDescent="0.3"/>
  <cols>
    <col min="1" max="1" width="1.44140625" style="4" customWidth="1"/>
    <col min="2" max="14" width="9.109375" style="4"/>
    <col min="15" max="15" width="10.6640625" style="4" customWidth="1"/>
    <col min="16" max="16384" width="9.109375" style="4"/>
  </cols>
  <sheetData>
    <row r="1" spans="2:15" ht="6" customHeight="1" x14ac:dyDescent="0.3"/>
    <row r="2" spans="2:15" ht="17.399999999999999" x14ac:dyDescent="0.3">
      <c r="B2" s="50" t="s">
        <v>400</v>
      </c>
    </row>
    <row r="3" spans="2:15" ht="7.5" customHeight="1" x14ac:dyDescent="0.3">
      <c r="B3" s="39"/>
    </row>
    <row r="4" spans="2:15" ht="15" customHeight="1" x14ac:dyDescent="0.3">
      <c r="B4" s="4" t="s">
        <v>364</v>
      </c>
    </row>
    <row r="5" spans="2:15" customFormat="1" ht="15" customHeight="1" x14ac:dyDescent="0.3">
      <c r="B5" t="s">
        <v>416</v>
      </c>
    </row>
    <row r="6" spans="2:15" ht="6.75" customHeight="1" x14ac:dyDescent="0.3"/>
    <row r="7" spans="2:15" ht="21" x14ac:dyDescent="0.3">
      <c r="B7" s="39" t="s">
        <v>365</v>
      </c>
      <c r="C7" s="47"/>
      <c r="D7" s="47"/>
      <c r="E7" s="47"/>
      <c r="F7" s="47"/>
      <c r="G7" s="47"/>
      <c r="H7" s="47"/>
      <c r="I7" s="47"/>
    </row>
    <row r="8" spans="2:15" ht="7.5" customHeight="1" x14ac:dyDescent="0.3"/>
    <row r="9" spans="2:15" x14ac:dyDescent="0.3">
      <c r="B9" s="59" t="s">
        <v>441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2:15" x14ac:dyDescent="0.3">
      <c r="B10" s="59" t="s">
        <v>438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2:15" x14ac:dyDescent="0.3">
      <c r="B11" s="4" t="s">
        <v>401</v>
      </c>
    </row>
    <row r="12" spans="2:15" x14ac:dyDescent="0.3">
      <c r="B12" s="4" t="s">
        <v>439</v>
      </c>
    </row>
    <row r="13" spans="2:15" x14ac:dyDescent="0.3">
      <c r="B13" s="4" t="s">
        <v>402</v>
      </c>
    </row>
    <row r="14" spans="2:15" x14ac:dyDescent="0.3">
      <c r="B14" s="4" t="s">
        <v>403</v>
      </c>
    </row>
    <row r="15" spans="2:15" x14ac:dyDescent="0.3">
      <c r="B15" s="4" t="s">
        <v>440</v>
      </c>
    </row>
    <row r="16" spans="2:15" ht="6.75" customHeight="1" x14ac:dyDescent="0.3"/>
    <row r="17" spans="2:19" ht="21" x14ac:dyDescent="0.3">
      <c r="B17" s="72" t="s">
        <v>366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2:19" ht="5.25" customHeight="1" x14ac:dyDescent="0.3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</row>
    <row r="19" spans="2:19" x14ac:dyDescent="0.3">
      <c r="B19" s="4" t="s">
        <v>407</v>
      </c>
    </row>
    <row r="20" spans="2:19" x14ac:dyDescent="0.3">
      <c r="B20" s="4" t="s">
        <v>408</v>
      </c>
    </row>
    <row r="21" spans="2:19" ht="6" customHeight="1" x14ac:dyDescent="0.3"/>
    <row r="22" spans="2:19" x14ac:dyDescent="0.3">
      <c r="B22" s="4" t="s">
        <v>405</v>
      </c>
    </row>
    <row r="23" spans="2:19" x14ac:dyDescent="0.3">
      <c r="B23" s="4" t="s">
        <v>406</v>
      </c>
    </row>
    <row r="24" spans="2:19" x14ac:dyDescent="0.3">
      <c r="B24" s="4" t="s">
        <v>409</v>
      </c>
    </row>
    <row r="25" spans="2:19" x14ac:dyDescent="0.3">
      <c r="B25" s="4" t="s">
        <v>410</v>
      </c>
    </row>
    <row r="26" spans="2:19" ht="5.25" customHeight="1" x14ac:dyDescent="0.3"/>
    <row r="27" spans="2:19" ht="21" x14ac:dyDescent="0.3">
      <c r="B27" s="72" t="s">
        <v>411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2:19" ht="6.75" customHeight="1" x14ac:dyDescent="0.3"/>
    <row r="29" spans="2:19" x14ac:dyDescent="0.3">
      <c r="B29" s="4" t="s">
        <v>413</v>
      </c>
    </row>
    <row r="30" spans="2:19" x14ac:dyDescent="0.3">
      <c r="B30" s="4" t="s">
        <v>412</v>
      </c>
    </row>
    <row r="31" spans="2:19" x14ac:dyDescent="0.3">
      <c r="B31" s="4" t="s">
        <v>415</v>
      </c>
    </row>
    <row r="32" spans="2:19" x14ac:dyDescent="0.3">
      <c r="B32" s="4" t="s">
        <v>414</v>
      </c>
    </row>
    <row r="33" spans="2:11" ht="9" customHeight="1" x14ac:dyDescent="0.3"/>
    <row r="34" spans="2:11" ht="15.6" x14ac:dyDescent="0.3">
      <c r="B34" s="54" t="s">
        <v>419</v>
      </c>
      <c r="C34"/>
      <c r="D34"/>
      <c r="E34"/>
      <c r="F34"/>
      <c r="G34"/>
      <c r="H34"/>
      <c r="I34"/>
      <c r="J34"/>
      <c r="K34"/>
    </row>
    <row r="35" spans="2:11" x14ac:dyDescent="0.3">
      <c r="B35" t="s">
        <v>420</v>
      </c>
      <c r="C35"/>
      <c r="D35"/>
      <c r="E35"/>
      <c r="F35"/>
      <c r="G35"/>
      <c r="H35"/>
      <c r="I35"/>
      <c r="J35"/>
      <c r="K35"/>
    </row>
    <row r="36" spans="2:11" ht="23.4" x14ac:dyDescent="0.45">
      <c r="B36"/>
      <c r="C36"/>
      <c r="D36" s="52" t="s">
        <v>417</v>
      </c>
      <c r="E36"/>
      <c r="F36"/>
      <c r="G36"/>
      <c r="H36"/>
      <c r="I36"/>
      <c r="J36"/>
    </row>
    <row r="37" spans="2:11" x14ac:dyDescent="0.3">
      <c r="B37"/>
      <c r="C37"/>
      <c r="D37"/>
      <c r="E37"/>
      <c r="F37"/>
      <c r="G37"/>
      <c r="H37"/>
      <c r="I37"/>
      <c r="J37"/>
    </row>
    <row r="38" spans="2:11" x14ac:dyDescent="0.3">
      <c r="B38"/>
      <c r="C38"/>
      <c r="D38"/>
      <c r="E38"/>
      <c r="F38"/>
      <c r="G38"/>
      <c r="H38"/>
      <c r="I38"/>
      <c r="J38"/>
    </row>
  </sheetData>
  <mergeCells count="2">
    <mergeCell ref="B17:L17"/>
    <mergeCell ref="B27:L27"/>
  </mergeCells>
  <hyperlinks>
    <hyperlink ref="D36" r:id="rId1" xr:uid="{67BE9F8F-F5D3-46E2-B7F6-8BC84E98E686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2ACE-B358-44E5-9B20-E9CB04FCCBEB}">
  <sheetPr>
    <tabColor theme="5" tint="0.39997558519241921"/>
    <pageSetUpPr fitToPage="1"/>
  </sheetPr>
  <dimension ref="A1:J28"/>
  <sheetViews>
    <sheetView showGridLines="0" tabSelected="1" workbookViewId="0">
      <pane ySplit="3" topLeftCell="A4" activePane="bottomLeft" state="frozen"/>
      <selection pane="bottomLeft" activeCell="P10" sqref="P10"/>
    </sheetView>
  </sheetViews>
  <sheetFormatPr defaultColWidth="9.109375" defaultRowHeight="13.8" x14ac:dyDescent="0.25"/>
  <cols>
    <col min="1" max="1" width="17.44140625" style="19" customWidth="1"/>
    <col min="2" max="4" width="14.6640625" style="19" customWidth="1"/>
    <col min="5" max="5" width="70" style="19" customWidth="1"/>
    <col min="6" max="6" width="9.33203125" style="19" bestFit="1" customWidth="1"/>
    <col min="7" max="7" width="9.44140625" style="19" customWidth="1"/>
    <col min="8" max="8" width="14.6640625" style="19" customWidth="1"/>
    <col min="9" max="9" width="9.109375" style="19" hidden="1" customWidth="1"/>
    <col min="10" max="10" width="2.33203125" style="19" hidden="1" customWidth="1"/>
    <col min="11" max="16384" width="9.109375" style="19"/>
  </cols>
  <sheetData>
    <row r="1" spans="1:10" ht="18" thickBot="1" x14ac:dyDescent="0.35">
      <c r="A1" s="38" t="s">
        <v>442</v>
      </c>
      <c r="C1" s="93" t="s">
        <v>443</v>
      </c>
      <c r="D1" s="93"/>
      <c r="E1" s="93"/>
      <c r="F1" s="53" t="s">
        <v>418</v>
      </c>
      <c r="G1" s="56"/>
      <c r="H1" s="32" t="str">
        <f>IF(G1&lt;&gt;"","","← Enter your 4 digit DfE number")</f>
        <v>← Enter your 4 digit DfE number</v>
      </c>
      <c r="J1" s="30" t="s">
        <v>421</v>
      </c>
    </row>
    <row r="2" spans="1:10" s="32" customFormat="1" ht="17.399999999999999" x14ac:dyDescent="0.3">
      <c r="A2" s="31" t="s">
        <v>1</v>
      </c>
      <c r="B2" s="74" t="str">
        <f>IFERROR(VLOOKUP(G1,DFE!A:B,2,FALSE),"")</f>
        <v/>
      </c>
      <c r="C2" s="74"/>
      <c r="D2" s="74"/>
      <c r="E2" s="74"/>
      <c r="F2" s="74"/>
      <c r="G2" s="74"/>
      <c r="H2" s="74"/>
      <c r="J2" s="33" t="s">
        <v>421</v>
      </c>
    </row>
    <row r="3" spans="1:10" ht="27.6" x14ac:dyDescent="0.25">
      <c r="A3" s="20"/>
      <c r="B3" s="75" t="s">
        <v>31</v>
      </c>
      <c r="C3" s="75"/>
      <c r="D3" s="75"/>
      <c r="E3" s="75"/>
      <c r="F3" s="75"/>
      <c r="G3" s="75"/>
      <c r="H3" s="20"/>
      <c r="J3" s="30" t="s">
        <v>184</v>
      </c>
    </row>
    <row r="4" spans="1:10" ht="33" customHeight="1" x14ac:dyDescent="0.25">
      <c r="A4" s="79" t="s">
        <v>360</v>
      </c>
      <c r="B4" s="80"/>
      <c r="C4" s="80"/>
      <c r="D4" s="80"/>
      <c r="E4" s="80"/>
      <c r="F4" s="80"/>
      <c r="G4" s="80"/>
      <c r="H4" s="81"/>
      <c r="J4" s="30" t="s">
        <v>184</v>
      </c>
    </row>
    <row r="5" spans="1:10" ht="31.2" x14ac:dyDescent="0.25">
      <c r="A5" s="27" t="s">
        <v>3</v>
      </c>
      <c r="B5" s="34" t="str">
        <f>IFERROR(IF(VLOOKUP(G1,'Support Data'!A:L,12,FALSE)=1,"SOA amount + E17 Rates","SOA amount"),"SOA amount")</f>
        <v>SOA amount</v>
      </c>
      <c r="C5" s="34" t="s">
        <v>185</v>
      </c>
      <c r="D5" s="28" t="s">
        <v>4</v>
      </c>
      <c r="E5" s="97" t="s">
        <v>5</v>
      </c>
      <c r="F5" s="97"/>
      <c r="G5" s="97"/>
      <c r="H5" s="97"/>
      <c r="J5" s="30" t="s">
        <v>184</v>
      </c>
    </row>
    <row r="6" spans="1:10" ht="27.6" x14ac:dyDescent="0.25">
      <c r="A6" s="21" t="s">
        <v>2</v>
      </c>
      <c r="B6" s="22">
        <f>IFERROR(-VLOOKUP(G1,'Support Data'!A:B,2,FALSE)-VLOOKUP(G1,'Support Data'!A:K,11,FALSE),0)</f>
        <v>0</v>
      </c>
      <c r="C6" s="43"/>
      <c r="D6" s="22">
        <f t="shared" ref="D6:D12" si="0">ROUND(B6-C6,2)</f>
        <v>0</v>
      </c>
      <c r="E6" s="73"/>
      <c r="F6" s="73"/>
      <c r="G6" s="73"/>
      <c r="H6" s="73"/>
      <c r="J6" s="30" t="s">
        <v>184</v>
      </c>
    </row>
    <row r="7" spans="1:10" ht="27.6" x14ac:dyDescent="0.25">
      <c r="A7" s="21" t="s">
        <v>6</v>
      </c>
      <c r="B7" s="22">
        <f>IFERROR(-VLOOKUP(G1,'Support Data'!A:C,3,FALSE),0)</f>
        <v>0</v>
      </c>
      <c r="C7" s="43"/>
      <c r="D7" s="22">
        <f t="shared" si="0"/>
        <v>0</v>
      </c>
      <c r="E7" s="73"/>
      <c r="F7" s="73"/>
      <c r="G7" s="73"/>
      <c r="H7" s="73"/>
      <c r="J7" s="30" t="s">
        <v>184</v>
      </c>
    </row>
    <row r="8" spans="1:10" ht="27.6" x14ac:dyDescent="0.25">
      <c r="A8" s="21" t="s">
        <v>7</v>
      </c>
      <c r="B8" s="22">
        <f>IFERROR(-VLOOKUP(G1,'Support Data'!A:D,4,FALSE),0)</f>
        <v>0</v>
      </c>
      <c r="C8" s="43"/>
      <c r="D8" s="22">
        <f t="shared" si="0"/>
        <v>0</v>
      </c>
      <c r="E8" s="73"/>
      <c r="F8" s="73"/>
      <c r="G8" s="73"/>
      <c r="H8" s="73"/>
      <c r="J8" s="30" t="s">
        <v>184</v>
      </c>
    </row>
    <row r="9" spans="1:10" ht="27.6" x14ac:dyDescent="0.25">
      <c r="A9" s="21" t="s">
        <v>8</v>
      </c>
      <c r="B9" s="22">
        <f>IFERROR(-VLOOKUP(G1,'Support Data'!A:E,5,FALSE),0)</f>
        <v>0</v>
      </c>
      <c r="C9" s="43"/>
      <c r="D9" s="22">
        <f t="shared" si="0"/>
        <v>0</v>
      </c>
      <c r="E9" s="73"/>
      <c r="F9" s="73"/>
      <c r="G9" s="73"/>
      <c r="H9" s="73"/>
      <c r="J9" s="30" t="s">
        <v>184</v>
      </c>
    </row>
    <row r="10" spans="1:10" ht="28.5" customHeight="1" x14ac:dyDescent="0.25">
      <c r="A10" s="42" t="s">
        <v>359</v>
      </c>
      <c r="B10" s="22">
        <f>IFERROR(-VLOOKUP(G1,'Support Data'!A:J,8,FALSE),0)</f>
        <v>0</v>
      </c>
      <c r="C10" s="43"/>
      <c r="D10" s="22">
        <f t="shared" si="0"/>
        <v>0</v>
      </c>
      <c r="E10" s="73"/>
      <c r="F10" s="73"/>
      <c r="G10" s="73"/>
      <c r="H10" s="73"/>
      <c r="J10" s="30" t="s">
        <v>184</v>
      </c>
    </row>
    <row r="11" spans="1:10" ht="28.5" customHeight="1" x14ac:dyDescent="0.25">
      <c r="A11" s="42" t="s">
        <v>423</v>
      </c>
      <c r="B11" s="22">
        <f>IFERROR(-VLOOKUP(G1,'Support Data'!A:J,9,FALSE),0)</f>
        <v>0</v>
      </c>
      <c r="C11" s="43"/>
      <c r="D11" s="22">
        <f t="shared" si="0"/>
        <v>0</v>
      </c>
      <c r="E11" s="73"/>
      <c r="F11" s="73"/>
      <c r="G11" s="73"/>
      <c r="H11" s="73"/>
      <c r="J11" s="30"/>
    </row>
    <row r="12" spans="1:10" ht="27.6" x14ac:dyDescent="0.25">
      <c r="A12" s="21" t="s">
        <v>9</v>
      </c>
      <c r="B12" s="22">
        <f>IFERROR(-VLOOKUP(G1,'Support Data'!A:J,10,FALSE),0)</f>
        <v>0</v>
      </c>
      <c r="C12" s="43"/>
      <c r="D12" s="22">
        <f t="shared" si="0"/>
        <v>0</v>
      </c>
      <c r="E12" s="73"/>
      <c r="F12" s="73"/>
      <c r="G12" s="73"/>
      <c r="H12" s="73"/>
      <c r="J12" s="30" t="s">
        <v>184</v>
      </c>
    </row>
    <row r="13" spans="1:10" s="32" customFormat="1" ht="27.6" x14ac:dyDescent="0.3">
      <c r="A13" s="84" t="s">
        <v>361</v>
      </c>
      <c r="B13" s="80"/>
      <c r="C13" s="80"/>
      <c r="D13" s="80"/>
      <c r="E13" s="80"/>
      <c r="F13" s="80"/>
      <c r="G13" s="80"/>
      <c r="H13" s="81"/>
      <c r="J13" s="33" t="s">
        <v>184</v>
      </c>
    </row>
    <row r="14" spans="1:10" ht="17.399999999999999" x14ac:dyDescent="0.3">
      <c r="A14" s="23"/>
      <c r="B14" s="28" t="s">
        <v>20</v>
      </c>
      <c r="C14" s="28" t="s">
        <v>41</v>
      </c>
      <c r="D14" s="28" t="s">
        <v>4</v>
      </c>
      <c r="E14" s="85" t="s">
        <v>5</v>
      </c>
      <c r="F14" s="86"/>
      <c r="G14" s="86"/>
      <c r="H14" s="87"/>
      <c r="J14" s="55" t="s">
        <v>421</v>
      </c>
    </row>
    <row r="15" spans="1:10" ht="32.25" customHeight="1" x14ac:dyDescent="0.25">
      <c r="A15" s="35" t="s">
        <v>404</v>
      </c>
      <c r="B15" s="44" t="s">
        <v>362</v>
      </c>
      <c r="C15" s="43"/>
      <c r="D15" s="45" t="s">
        <v>362</v>
      </c>
      <c r="E15" s="82"/>
      <c r="F15" s="82"/>
      <c r="G15" s="82"/>
      <c r="H15" s="82"/>
      <c r="J15" s="30" t="s">
        <v>184</v>
      </c>
    </row>
    <row r="16" spans="1:10" ht="27.6" x14ac:dyDescent="0.25">
      <c r="A16" s="21" t="s">
        <v>178</v>
      </c>
      <c r="B16" s="29" t="str">
        <f>IFERROR(VLOOKUP(I16,Salix!B:G,6,FALSE),"No record of a Salix loan")</f>
        <v>No record of a Salix loan</v>
      </c>
      <c r="C16" s="43"/>
      <c r="D16" s="22" t="str">
        <f t="shared" ref="D16:D20" si="1">IFERROR(ROUND(C16-B16,2),"")</f>
        <v/>
      </c>
      <c r="E16" s="83" t="str">
        <f>IF(AND(B16="no record of a salix loan",C16&lt;&gt;""),"Please provide SFS with a copy of your salix loan schedule",IF(AND(B16&lt;&gt;"no record of a salix loan",C16&lt;&gt;"",D16&lt;&gt;0),"Please provide SFS with a copy of your salix loan schedule as we may have an inaccurate copy.",""))</f>
        <v/>
      </c>
      <c r="F16" s="83"/>
      <c r="G16" s="83"/>
      <c r="H16" s="83"/>
      <c r="I16" s="19" t="str">
        <f>$G$1&amp;1</f>
        <v>1</v>
      </c>
      <c r="J16" s="30" t="s">
        <v>184</v>
      </c>
    </row>
    <row r="17" spans="1:10" ht="27.6" x14ac:dyDescent="0.25">
      <c r="A17" s="21" t="s">
        <v>179</v>
      </c>
      <c r="B17" s="29" t="str">
        <f>IFERROR(VLOOKUP(I17,Salix!B:G,6,FALSE),"No record of a 2nd Salix loan")</f>
        <v>No record of a 2nd Salix loan</v>
      </c>
      <c r="C17" s="43"/>
      <c r="D17" s="22" t="str">
        <f t="shared" si="1"/>
        <v/>
      </c>
      <c r="E17" s="83" t="str">
        <f>IF(AND(B17="No record of a 2nd Salix loan",C17&lt;&gt;""),"Please provide SFS with a copy of your salix loan schedule",IF(AND(B17&lt;&gt;"no record of a salix loan",C17&lt;&gt;"",D17&lt;&gt;0),"Please provide SFS with a copy of your salix loan schedule as we may have an inaccurate copy.",""))</f>
        <v/>
      </c>
      <c r="F17" s="83"/>
      <c r="G17" s="83"/>
      <c r="H17" s="83"/>
      <c r="I17" s="19" t="str">
        <f>$G$1&amp;2</f>
        <v>2</v>
      </c>
      <c r="J17" s="30" t="s">
        <v>184</v>
      </c>
    </row>
    <row r="18" spans="1:10" ht="27.6" x14ac:dyDescent="0.25">
      <c r="A18" s="21" t="s">
        <v>180</v>
      </c>
      <c r="B18" s="29" t="str">
        <f>IFERROR(VLOOKUP(I18,Salix!B:G,6,FALSE),"No record of a 3rd Salix loan")</f>
        <v>No record of a 3rd Salix loan</v>
      </c>
      <c r="C18" s="43"/>
      <c r="D18" s="22" t="str">
        <f t="shared" si="1"/>
        <v/>
      </c>
      <c r="E18" s="83" t="str">
        <f>IF(AND(B18="No record of a 3rd Salix loan",C18&lt;&gt;""),"Please provide SFS with a copy of your salix loan schedule",IF(AND(B18&lt;&gt;"no record of a salix loan",C18&lt;&gt;"",D18&lt;&gt;0),"Please provide SFS with a copy of your salix loan schedule as we may have an inaccurate copy.",""))</f>
        <v/>
      </c>
      <c r="F18" s="83"/>
      <c r="G18" s="83"/>
      <c r="H18" s="83"/>
      <c r="I18" s="19" t="str">
        <f>$G$1&amp;3</f>
        <v>3</v>
      </c>
      <c r="J18" s="30" t="s">
        <v>184</v>
      </c>
    </row>
    <row r="19" spans="1:10" ht="27.6" x14ac:dyDescent="0.25">
      <c r="A19" s="21" t="s">
        <v>181</v>
      </c>
      <c r="B19" s="29" t="str">
        <f>IFERROR(VLOOKUP(I19,Salix!B:G,6,FALSE),"No record of a 4th Salix loan")</f>
        <v>No record of a 4th Salix loan</v>
      </c>
      <c r="C19" s="43"/>
      <c r="D19" s="22" t="str">
        <f t="shared" si="1"/>
        <v/>
      </c>
      <c r="E19" s="83" t="str">
        <f>IF(AND(B19="No record of a 4th Salix loan",C19&lt;&gt;""),"Please provide SFS with a copy of your salix loan schedule",IF(AND(B19&lt;&gt;"no record of a salix loan",C19&lt;&gt;"",D19&lt;&gt;0),"Please provide SFS with a copy of your salix loan schedule as we may have an inaccurate copy.",""))</f>
        <v/>
      </c>
      <c r="F19" s="83"/>
      <c r="G19" s="83"/>
      <c r="H19" s="83"/>
      <c r="I19" s="19" t="str">
        <f>$G$1&amp;4</f>
        <v>4</v>
      </c>
      <c r="J19" s="30" t="s">
        <v>184</v>
      </c>
    </row>
    <row r="20" spans="1:10" ht="27.6" x14ac:dyDescent="0.25">
      <c r="A20" s="21" t="s">
        <v>182</v>
      </c>
      <c r="B20" s="29" t="str">
        <f>IFERROR(VLOOKUP(I20,Salix!B:G,6,FALSE),"No record of a 5th Salix loan")</f>
        <v>No record of a 5th Salix loan</v>
      </c>
      <c r="C20" s="43"/>
      <c r="D20" s="22" t="str">
        <f t="shared" si="1"/>
        <v/>
      </c>
      <c r="E20" s="83" t="str">
        <f>IF(AND(B20="No record of a 5th Salix loan",C20&lt;&gt;""),"Please provide SFS with a copy of your salix loan schedule",IF(AND(B20&lt;&gt;"no record of a salix loan",C20&lt;&gt;"",D20&lt;&gt;0),"Please provide SFS with a copy of your salix loan schedule as we may have an inaccurate copy.",""))</f>
        <v/>
      </c>
      <c r="F20" s="83"/>
      <c r="G20" s="83"/>
      <c r="H20" s="83"/>
      <c r="I20" s="19" t="str">
        <f>$G$1&amp;5</f>
        <v>5</v>
      </c>
      <c r="J20" s="30" t="s">
        <v>184</v>
      </c>
    </row>
    <row r="21" spans="1:10" s="32" customFormat="1" ht="27.6" x14ac:dyDescent="0.3">
      <c r="A21" s="84" t="s">
        <v>177</v>
      </c>
      <c r="B21" s="80"/>
      <c r="C21" s="80"/>
      <c r="D21" s="80"/>
      <c r="E21" s="80"/>
      <c r="F21" s="80"/>
      <c r="G21" s="80"/>
      <c r="H21" s="81"/>
      <c r="J21" s="33" t="s">
        <v>184</v>
      </c>
    </row>
    <row r="22" spans="1:10" ht="27.6" x14ac:dyDescent="0.25">
      <c r="A22" s="27" t="s">
        <v>42</v>
      </c>
      <c r="B22" s="88" t="s">
        <v>21</v>
      </c>
      <c r="C22" s="89"/>
      <c r="D22" s="89"/>
      <c r="E22" s="89"/>
      <c r="F22" s="89"/>
      <c r="G22" s="90"/>
      <c r="H22" s="27" t="s">
        <v>176</v>
      </c>
      <c r="J22" s="30" t="s">
        <v>184</v>
      </c>
    </row>
    <row r="23" spans="1:10" ht="28.5" customHeight="1" x14ac:dyDescent="0.25">
      <c r="A23" s="24" t="s">
        <v>22</v>
      </c>
      <c r="B23" s="94" t="s">
        <v>356</v>
      </c>
      <c r="C23" s="95"/>
      <c r="D23" s="95"/>
      <c r="E23" s="95"/>
      <c r="F23" s="96"/>
      <c r="G23" s="25" t="s">
        <v>29</v>
      </c>
      <c r="H23" s="26">
        <f>IFERROR(VLOOKUP(G1,Rollovers!A:D,4,FALSE),0)</f>
        <v>0</v>
      </c>
      <c r="J23" s="30" t="s">
        <v>184</v>
      </c>
    </row>
    <row r="24" spans="1:10" s="32" customFormat="1" ht="27.6" x14ac:dyDescent="0.3">
      <c r="A24" s="24" t="s">
        <v>23</v>
      </c>
      <c r="B24" s="91" t="s">
        <v>173</v>
      </c>
      <c r="C24" s="91"/>
      <c r="D24" s="91"/>
      <c r="E24" s="91"/>
      <c r="F24" s="91"/>
      <c r="G24" s="76" t="s">
        <v>363</v>
      </c>
      <c r="H24" s="46"/>
      <c r="J24" s="33" t="s">
        <v>184</v>
      </c>
    </row>
    <row r="25" spans="1:10" s="32" customFormat="1" ht="27.6" x14ac:dyDescent="0.3">
      <c r="A25" s="24" t="s">
        <v>24</v>
      </c>
      <c r="B25" s="91" t="s">
        <v>175</v>
      </c>
      <c r="C25" s="91"/>
      <c r="D25" s="91"/>
      <c r="E25" s="91"/>
      <c r="F25" s="91"/>
      <c r="G25" s="77"/>
      <c r="H25" s="46"/>
      <c r="J25" s="33" t="s">
        <v>184</v>
      </c>
    </row>
    <row r="26" spans="1:10" s="32" customFormat="1" ht="27.6" x14ac:dyDescent="0.3">
      <c r="A26" s="24" t="s">
        <v>25</v>
      </c>
      <c r="B26" s="91" t="s">
        <v>174</v>
      </c>
      <c r="C26" s="91"/>
      <c r="D26" s="91"/>
      <c r="E26" s="91"/>
      <c r="F26" s="91"/>
      <c r="G26" s="77"/>
      <c r="H26" s="46"/>
      <c r="J26" s="33" t="s">
        <v>184</v>
      </c>
    </row>
    <row r="27" spans="1:10" s="32" customFormat="1" ht="27.6" x14ac:dyDescent="0.3">
      <c r="A27" s="24" t="s">
        <v>26</v>
      </c>
      <c r="B27" s="91" t="s">
        <v>28</v>
      </c>
      <c r="C27" s="91"/>
      <c r="D27" s="91"/>
      <c r="E27" s="91"/>
      <c r="F27" s="91"/>
      <c r="G27" s="78"/>
      <c r="H27" s="46"/>
      <c r="J27" s="33" t="s">
        <v>184</v>
      </c>
    </row>
    <row r="28" spans="1:10" ht="29.25" customHeight="1" x14ac:dyDescent="0.25">
      <c r="A28" s="24" t="s">
        <v>27</v>
      </c>
      <c r="B28" s="92" t="s">
        <v>43</v>
      </c>
      <c r="C28" s="92"/>
      <c r="D28" s="92"/>
      <c r="E28" s="92"/>
      <c r="F28" s="92"/>
      <c r="G28" s="25" t="s">
        <v>30</v>
      </c>
      <c r="H28" s="26">
        <f>H23+H24+H25+H26+H27</f>
        <v>0</v>
      </c>
      <c r="J28" s="30" t="s">
        <v>184</v>
      </c>
    </row>
  </sheetData>
  <sheetProtection algorithmName="SHA-512" hashValue="1K32oo36qNOXEoHuE8i6NnEF0pnHXPBf/KWwUW3JnuaZZaiAXFD2noX8n9F5k9ZjBVDK7HlTMx8fnWn8tN6e+Q==" saltValue="X4gePLgO3/4wri/8k23PcQ==" spinCount="100000" sheet="1" objects="1" scenarios="1"/>
  <mergeCells count="29">
    <mergeCell ref="B28:F28"/>
    <mergeCell ref="C1:E1"/>
    <mergeCell ref="B23:F23"/>
    <mergeCell ref="B24:F24"/>
    <mergeCell ref="B25:F25"/>
    <mergeCell ref="B26:F26"/>
    <mergeCell ref="E10:H10"/>
    <mergeCell ref="E20:H20"/>
    <mergeCell ref="E17:H17"/>
    <mergeCell ref="E18:H18"/>
    <mergeCell ref="E19:H19"/>
    <mergeCell ref="A13:H13"/>
    <mergeCell ref="E5:H5"/>
    <mergeCell ref="E6:H6"/>
    <mergeCell ref="E7:H7"/>
    <mergeCell ref="E8:H8"/>
    <mergeCell ref="E9:H9"/>
    <mergeCell ref="B2:H2"/>
    <mergeCell ref="B3:G3"/>
    <mergeCell ref="G24:G27"/>
    <mergeCell ref="A4:H4"/>
    <mergeCell ref="E15:H15"/>
    <mergeCell ref="E16:H16"/>
    <mergeCell ref="A21:H21"/>
    <mergeCell ref="E14:H14"/>
    <mergeCell ref="E12:H12"/>
    <mergeCell ref="B22:G22"/>
    <mergeCell ref="B27:F27"/>
    <mergeCell ref="E11:H11"/>
  </mergeCells>
  <conditionalFormatting sqref="B28 G28:H28">
    <cfRule type="expression" dxfId="3" priority="2">
      <formula>$H$28&gt;0</formula>
    </cfRule>
  </conditionalFormatting>
  <conditionalFormatting sqref="E6:H12">
    <cfRule type="expression" dxfId="2" priority="16">
      <formula>$D6=0</formula>
    </cfRule>
  </conditionalFormatting>
  <conditionalFormatting sqref="E15:H15">
    <cfRule type="expression" dxfId="1" priority="1">
      <formula>$D15=0</formula>
    </cfRule>
  </conditionalFormatting>
  <conditionalFormatting sqref="E16:H20">
    <cfRule type="expression" dxfId="0" priority="11">
      <formula>$D16=0</formula>
    </cfRule>
  </conditionalFormatting>
  <dataValidations count="2">
    <dataValidation type="decimal" allowBlank="1" showInputMessage="1" showErrorMessage="1" error="Please enter figure with a leading minus" sqref="H24:H25" xr:uid="{DB2EB0FB-9F31-41CA-820A-B7508F3A07D6}">
      <formula1>-123456789</formula1>
      <formula2>0</formula2>
    </dataValidation>
    <dataValidation type="decimal" allowBlank="1" showInputMessage="1" showErrorMessage="1" error="Please enter a positive figure (No leading minus)" sqref="H26:H27" xr:uid="{C8C507F0-65AB-466E-8A47-0468B9C6C696}">
      <formula1>0</formula1>
      <formula2>123456789</formula2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EC7E1-440A-455C-AFFA-206601E3F9D7}">
  <sheetPr>
    <tabColor rgb="FF66FF99"/>
  </sheetPr>
  <dimension ref="A1:K3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7" sqref="M17"/>
    </sheetView>
  </sheetViews>
  <sheetFormatPr defaultRowHeight="13.2" x14ac:dyDescent="0.25"/>
  <cols>
    <col min="1" max="1" width="7" style="17" bestFit="1" customWidth="1"/>
    <col min="2" max="4" width="12.33203125" style="17" customWidth="1"/>
    <col min="5" max="5" width="13.44140625" style="18" bestFit="1" customWidth="1"/>
    <col min="6" max="8" width="12.33203125" style="17" customWidth="1"/>
    <col min="9" max="9" width="13.6640625" style="9" bestFit="1" customWidth="1"/>
    <col min="10" max="10" width="12.33203125" style="7" customWidth="1"/>
    <col min="11" max="11" width="18" style="7" customWidth="1"/>
    <col min="12" max="256" width="9.109375" style="7"/>
    <col min="257" max="257" width="8.6640625" style="7" customWidth="1"/>
    <col min="258" max="258" width="15.44140625" style="7" bestFit="1" customWidth="1"/>
    <col min="259" max="259" width="13.44140625" style="7" bestFit="1" customWidth="1"/>
    <col min="260" max="260" width="10.6640625" style="7" bestFit="1" customWidth="1"/>
    <col min="261" max="261" width="15.33203125" style="7" customWidth="1"/>
    <col min="262" max="262" width="13.44140625" style="7" bestFit="1" customWidth="1"/>
    <col min="263" max="263" width="11.109375" style="7" bestFit="1" customWidth="1"/>
    <col min="264" max="264" width="10.6640625" style="7" bestFit="1" customWidth="1"/>
    <col min="265" max="265" width="12.88671875" style="7" bestFit="1" customWidth="1"/>
    <col min="266" max="512" width="9.109375" style="7"/>
    <col min="513" max="513" width="8.6640625" style="7" customWidth="1"/>
    <col min="514" max="514" width="15.44140625" style="7" bestFit="1" customWidth="1"/>
    <col min="515" max="515" width="13.44140625" style="7" bestFit="1" customWidth="1"/>
    <col min="516" max="516" width="10.6640625" style="7" bestFit="1" customWidth="1"/>
    <col min="517" max="517" width="15.33203125" style="7" customWidth="1"/>
    <col min="518" max="518" width="13.44140625" style="7" bestFit="1" customWidth="1"/>
    <col min="519" max="519" width="11.109375" style="7" bestFit="1" customWidth="1"/>
    <col min="520" max="520" width="10.6640625" style="7" bestFit="1" customWidth="1"/>
    <col min="521" max="521" width="12.88671875" style="7" bestFit="1" customWidth="1"/>
    <col min="522" max="768" width="9.109375" style="7"/>
    <col min="769" max="769" width="8.6640625" style="7" customWidth="1"/>
    <col min="770" max="770" width="15.44140625" style="7" bestFit="1" customWidth="1"/>
    <col min="771" max="771" width="13.44140625" style="7" bestFit="1" customWidth="1"/>
    <col min="772" max="772" width="10.6640625" style="7" bestFit="1" customWidth="1"/>
    <col min="773" max="773" width="15.33203125" style="7" customWidth="1"/>
    <col min="774" max="774" width="13.44140625" style="7" bestFit="1" customWidth="1"/>
    <col min="775" max="775" width="11.109375" style="7" bestFit="1" customWidth="1"/>
    <col min="776" max="776" width="10.6640625" style="7" bestFit="1" customWidth="1"/>
    <col min="777" max="777" width="12.88671875" style="7" bestFit="1" customWidth="1"/>
    <col min="778" max="1024" width="9.109375" style="7"/>
    <col min="1025" max="1025" width="8.6640625" style="7" customWidth="1"/>
    <col min="1026" max="1026" width="15.44140625" style="7" bestFit="1" customWidth="1"/>
    <col min="1027" max="1027" width="13.44140625" style="7" bestFit="1" customWidth="1"/>
    <col min="1028" max="1028" width="10.6640625" style="7" bestFit="1" customWidth="1"/>
    <col min="1029" max="1029" width="15.33203125" style="7" customWidth="1"/>
    <col min="1030" max="1030" width="13.44140625" style="7" bestFit="1" customWidth="1"/>
    <col min="1031" max="1031" width="11.109375" style="7" bestFit="1" customWidth="1"/>
    <col min="1032" max="1032" width="10.6640625" style="7" bestFit="1" customWidth="1"/>
    <col min="1033" max="1033" width="12.88671875" style="7" bestFit="1" customWidth="1"/>
    <col min="1034" max="1280" width="9.109375" style="7"/>
    <col min="1281" max="1281" width="8.6640625" style="7" customWidth="1"/>
    <col min="1282" max="1282" width="15.44140625" style="7" bestFit="1" customWidth="1"/>
    <col min="1283" max="1283" width="13.44140625" style="7" bestFit="1" customWidth="1"/>
    <col min="1284" max="1284" width="10.6640625" style="7" bestFit="1" customWidth="1"/>
    <col min="1285" max="1285" width="15.33203125" style="7" customWidth="1"/>
    <col min="1286" max="1286" width="13.44140625" style="7" bestFit="1" customWidth="1"/>
    <col min="1287" max="1287" width="11.109375" style="7" bestFit="1" customWidth="1"/>
    <col min="1288" max="1288" width="10.6640625" style="7" bestFit="1" customWidth="1"/>
    <col min="1289" max="1289" width="12.88671875" style="7" bestFit="1" customWidth="1"/>
    <col min="1290" max="1536" width="9.109375" style="7"/>
    <col min="1537" max="1537" width="8.6640625" style="7" customWidth="1"/>
    <col min="1538" max="1538" width="15.44140625" style="7" bestFit="1" customWidth="1"/>
    <col min="1539" max="1539" width="13.44140625" style="7" bestFit="1" customWidth="1"/>
    <col min="1540" max="1540" width="10.6640625" style="7" bestFit="1" customWidth="1"/>
    <col min="1541" max="1541" width="15.33203125" style="7" customWidth="1"/>
    <col min="1542" max="1542" width="13.44140625" style="7" bestFit="1" customWidth="1"/>
    <col min="1543" max="1543" width="11.109375" style="7" bestFit="1" customWidth="1"/>
    <col min="1544" max="1544" width="10.6640625" style="7" bestFit="1" customWidth="1"/>
    <col min="1545" max="1545" width="12.88671875" style="7" bestFit="1" customWidth="1"/>
    <col min="1546" max="1792" width="9.109375" style="7"/>
    <col min="1793" max="1793" width="8.6640625" style="7" customWidth="1"/>
    <col min="1794" max="1794" width="15.44140625" style="7" bestFit="1" customWidth="1"/>
    <col min="1795" max="1795" width="13.44140625" style="7" bestFit="1" customWidth="1"/>
    <col min="1796" max="1796" width="10.6640625" style="7" bestFit="1" customWidth="1"/>
    <col min="1797" max="1797" width="15.33203125" style="7" customWidth="1"/>
    <col min="1798" max="1798" width="13.44140625" style="7" bestFit="1" customWidth="1"/>
    <col min="1799" max="1799" width="11.109375" style="7" bestFit="1" customWidth="1"/>
    <col min="1800" max="1800" width="10.6640625" style="7" bestFit="1" customWidth="1"/>
    <col min="1801" max="1801" width="12.88671875" style="7" bestFit="1" customWidth="1"/>
    <col min="1802" max="2048" width="9.109375" style="7"/>
    <col min="2049" max="2049" width="8.6640625" style="7" customWidth="1"/>
    <col min="2050" max="2050" width="15.44140625" style="7" bestFit="1" customWidth="1"/>
    <col min="2051" max="2051" width="13.44140625" style="7" bestFit="1" customWidth="1"/>
    <col min="2052" max="2052" width="10.6640625" style="7" bestFit="1" customWidth="1"/>
    <col min="2053" max="2053" width="15.33203125" style="7" customWidth="1"/>
    <col min="2054" max="2054" width="13.44140625" style="7" bestFit="1" customWidth="1"/>
    <col min="2055" max="2055" width="11.109375" style="7" bestFit="1" customWidth="1"/>
    <col min="2056" max="2056" width="10.6640625" style="7" bestFit="1" customWidth="1"/>
    <col min="2057" max="2057" width="12.88671875" style="7" bestFit="1" customWidth="1"/>
    <col min="2058" max="2304" width="9.109375" style="7"/>
    <col min="2305" max="2305" width="8.6640625" style="7" customWidth="1"/>
    <col min="2306" max="2306" width="15.44140625" style="7" bestFit="1" customWidth="1"/>
    <col min="2307" max="2307" width="13.44140625" style="7" bestFit="1" customWidth="1"/>
    <col min="2308" max="2308" width="10.6640625" style="7" bestFit="1" customWidth="1"/>
    <col min="2309" max="2309" width="15.33203125" style="7" customWidth="1"/>
    <col min="2310" max="2310" width="13.44140625" style="7" bestFit="1" customWidth="1"/>
    <col min="2311" max="2311" width="11.109375" style="7" bestFit="1" customWidth="1"/>
    <col min="2312" max="2312" width="10.6640625" style="7" bestFit="1" customWidth="1"/>
    <col min="2313" max="2313" width="12.88671875" style="7" bestFit="1" customWidth="1"/>
    <col min="2314" max="2560" width="9.109375" style="7"/>
    <col min="2561" max="2561" width="8.6640625" style="7" customWidth="1"/>
    <col min="2562" max="2562" width="15.44140625" style="7" bestFit="1" customWidth="1"/>
    <col min="2563" max="2563" width="13.44140625" style="7" bestFit="1" customWidth="1"/>
    <col min="2564" max="2564" width="10.6640625" style="7" bestFit="1" customWidth="1"/>
    <col min="2565" max="2565" width="15.33203125" style="7" customWidth="1"/>
    <col min="2566" max="2566" width="13.44140625" style="7" bestFit="1" customWidth="1"/>
    <col min="2567" max="2567" width="11.109375" style="7" bestFit="1" customWidth="1"/>
    <col min="2568" max="2568" width="10.6640625" style="7" bestFit="1" customWidth="1"/>
    <col min="2569" max="2569" width="12.88671875" style="7" bestFit="1" customWidth="1"/>
    <col min="2570" max="2816" width="9.109375" style="7"/>
    <col min="2817" max="2817" width="8.6640625" style="7" customWidth="1"/>
    <col min="2818" max="2818" width="15.44140625" style="7" bestFit="1" customWidth="1"/>
    <col min="2819" max="2819" width="13.44140625" style="7" bestFit="1" customWidth="1"/>
    <col min="2820" max="2820" width="10.6640625" style="7" bestFit="1" customWidth="1"/>
    <col min="2821" max="2821" width="15.33203125" style="7" customWidth="1"/>
    <col min="2822" max="2822" width="13.44140625" style="7" bestFit="1" customWidth="1"/>
    <col min="2823" max="2823" width="11.109375" style="7" bestFit="1" customWidth="1"/>
    <col min="2824" max="2824" width="10.6640625" style="7" bestFit="1" customWidth="1"/>
    <col min="2825" max="2825" width="12.88671875" style="7" bestFit="1" customWidth="1"/>
    <col min="2826" max="3072" width="9.109375" style="7"/>
    <col min="3073" max="3073" width="8.6640625" style="7" customWidth="1"/>
    <col min="3074" max="3074" width="15.44140625" style="7" bestFit="1" customWidth="1"/>
    <col min="3075" max="3075" width="13.44140625" style="7" bestFit="1" customWidth="1"/>
    <col min="3076" max="3076" width="10.6640625" style="7" bestFit="1" customWidth="1"/>
    <col min="3077" max="3077" width="15.33203125" style="7" customWidth="1"/>
    <col min="3078" max="3078" width="13.44140625" style="7" bestFit="1" customWidth="1"/>
    <col min="3079" max="3079" width="11.109375" style="7" bestFit="1" customWidth="1"/>
    <col min="3080" max="3080" width="10.6640625" style="7" bestFit="1" customWidth="1"/>
    <col min="3081" max="3081" width="12.88671875" style="7" bestFit="1" customWidth="1"/>
    <col min="3082" max="3328" width="9.109375" style="7"/>
    <col min="3329" max="3329" width="8.6640625" style="7" customWidth="1"/>
    <col min="3330" max="3330" width="15.44140625" style="7" bestFit="1" customWidth="1"/>
    <col min="3331" max="3331" width="13.44140625" style="7" bestFit="1" customWidth="1"/>
    <col min="3332" max="3332" width="10.6640625" style="7" bestFit="1" customWidth="1"/>
    <col min="3333" max="3333" width="15.33203125" style="7" customWidth="1"/>
    <col min="3334" max="3334" width="13.44140625" style="7" bestFit="1" customWidth="1"/>
    <col min="3335" max="3335" width="11.109375" style="7" bestFit="1" customWidth="1"/>
    <col min="3336" max="3336" width="10.6640625" style="7" bestFit="1" customWidth="1"/>
    <col min="3337" max="3337" width="12.88671875" style="7" bestFit="1" customWidth="1"/>
    <col min="3338" max="3584" width="9.109375" style="7"/>
    <col min="3585" max="3585" width="8.6640625" style="7" customWidth="1"/>
    <col min="3586" max="3586" width="15.44140625" style="7" bestFit="1" customWidth="1"/>
    <col min="3587" max="3587" width="13.44140625" style="7" bestFit="1" customWidth="1"/>
    <col min="3588" max="3588" width="10.6640625" style="7" bestFit="1" customWidth="1"/>
    <col min="3589" max="3589" width="15.33203125" style="7" customWidth="1"/>
    <col min="3590" max="3590" width="13.44140625" style="7" bestFit="1" customWidth="1"/>
    <col min="3591" max="3591" width="11.109375" style="7" bestFit="1" customWidth="1"/>
    <col min="3592" max="3592" width="10.6640625" style="7" bestFit="1" customWidth="1"/>
    <col min="3593" max="3593" width="12.88671875" style="7" bestFit="1" customWidth="1"/>
    <col min="3594" max="3840" width="9.109375" style="7"/>
    <col min="3841" max="3841" width="8.6640625" style="7" customWidth="1"/>
    <col min="3842" max="3842" width="15.44140625" style="7" bestFit="1" customWidth="1"/>
    <col min="3843" max="3843" width="13.44140625" style="7" bestFit="1" customWidth="1"/>
    <col min="3844" max="3844" width="10.6640625" style="7" bestFit="1" customWidth="1"/>
    <col min="3845" max="3845" width="15.33203125" style="7" customWidth="1"/>
    <col min="3846" max="3846" width="13.44140625" style="7" bestFit="1" customWidth="1"/>
    <col min="3847" max="3847" width="11.109375" style="7" bestFit="1" customWidth="1"/>
    <col min="3848" max="3848" width="10.6640625" style="7" bestFit="1" customWidth="1"/>
    <col min="3849" max="3849" width="12.88671875" style="7" bestFit="1" customWidth="1"/>
    <col min="3850" max="4096" width="9.109375" style="7"/>
    <col min="4097" max="4097" width="8.6640625" style="7" customWidth="1"/>
    <col min="4098" max="4098" width="15.44140625" style="7" bestFit="1" customWidth="1"/>
    <col min="4099" max="4099" width="13.44140625" style="7" bestFit="1" customWidth="1"/>
    <col min="4100" max="4100" width="10.6640625" style="7" bestFit="1" customWidth="1"/>
    <col min="4101" max="4101" width="15.33203125" style="7" customWidth="1"/>
    <col min="4102" max="4102" width="13.44140625" style="7" bestFit="1" customWidth="1"/>
    <col min="4103" max="4103" width="11.109375" style="7" bestFit="1" customWidth="1"/>
    <col min="4104" max="4104" width="10.6640625" style="7" bestFit="1" customWidth="1"/>
    <col min="4105" max="4105" width="12.88671875" style="7" bestFit="1" customWidth="1"/>
    <col min="4106" max="4352" width="9.109375" style="7"/>
    <col min="4353" max="4353" width="8.6640625" style="7" customWidth="1"/>
    <col min="4354" max="4354" width="15.44140625" style="7" bestFit="1" customWidth="1"/>
    <col min="4355" max="4355" width="13.44140625" style="7" bestFit="1" customWidth="1"/>
    <col min="4356" max="4356" width="10.6640625" style="7" bestFit="1" customWidth="1"/>
    <col min="4357" max="4357" width="15.33203125" style="7" customWidth="1"/>
    <col min="4358" max="4358" width="13.44140625" style="7" bestFit="1" customWidth="1"/>
    <col min="4359" max="4359" width="11.109375" style="7" bestFit="1" customWidth="1"/>
    <col min="4360" max="4360" width="10.6640625" style="7" bestFit="1" customWidth="1"/>
    <col min="4361" max="4361" width="12.88671875" style="7" bestFit="1" customWidth="1"/>
    <col min="4362" max="4608" width="9.109375" style="7"/>
    <col min="4609" max="4609" width="8.6640625" style="7" customWidth="1"/>
    <col min="4610" max="4610" width="15.44140625" style="7" bestFit="1" customWidth="1"/>
    <col min="4611" max="4611" width="13.44140625" style="7" bestFit="1" customWidth="1"/>
    <col min="4612" max="4612" width="10.6640625" style="7" bestFit="1" customWidth="1"/>
    <col min="4613" max="4613" width="15.33203125" style="7" customWidth="1"/>
    <col min="4614" max="4614" width="13.44140625" style="7" bestFit="1" customWidth="1"/>
    <col min="4615" max="4615" width="11.109375" style="7" bestFit="1" customWidth="1"/>
    <col min="4616" max="4616" width="10.6640625" style="7" bestFit="1" customWidth="1"/>
    <col min="4617" max="4617" width="12.88671875" style="7" bestFit="1" customWidth="1"/>
    <col min="4618" max="4864" width="9.109375" style="7"/>
    <col min="4865" max="4865" width="8.6640625" style="7" customWidth="1"/>
    <col min="4866" max="4866" width="15.44140625" style="7" bestFit="1" customWidth="1"/>
    <col min="4867" max="4867" width="13.44140625" style="7" bestFit="1" customWidth="1"/>
    <col min="4868" max="4868" width="10.6640625" style="7" bestFit="1" customWidth="1"/>
    <col min="4869" max="4869" width="15.33203125" style="7" customWidth="1"/>
    <col min="4870" max="4870" width="13.44140625" style="7" bestFit="1" customWidth="1"/>
    <col min="4871" max="4871" width="11.109375" style="7" bestFit="1" customWidth="1"/>
    <col min="4872" max="4872" width="10.6640625" style="7" bestFit="1" customWidth="1"/>
    <col min="4873" max="4873" width="12.88671875" style="7" bestFit="1" customWidth="1"/>
    <col min="4874" max="5120" width="9.109375" style="7"/>
    <col min="5121" max="5121" width="8.6640625" style="7" customWidth="1"/>
    <col min="5122" max="5122" width="15.44140625" style="7" bestFit="1" customWidth="1"/>
    <col min="5123" max="5123" width="13.44140625" style="7" bestFit="1" customWidth="1"/>
    <col min="5124" max="5124" width="10.6640625" style="7" bestFit="1" customWidth="1"/>
    <col min="5125" max="5125" width="15.33203125" style="7" customWidth="1"/>
    <col min="5126" max="5126" width="13.44140625" style="7" bestFit="1" customWidth="1"/>
    <col min="5127" max="5127" width="11.109375" style="7" bestFit="1" customWidth="1"/>
    <col min="5128" max="5128" width="10.6640625" style="7" bestFit="1" customWidth="1"/>
    <col min="5129" max="5129" width="12.88671875" style="7" bestFit="1" customWidth="1"/>
    <col min="5130" max="5376" width="9.109375" style="7"/>
    <col min="5377" max="5377" width="8.6640625" style="7" customWidth="1"/>
    <col min="5378" max="5378" width="15.44140625" style="7" bestFit="1" customWidth="1"/>
    <col min="5379" max="5379" width="13.44140625" style="7" bestFit="1" customWidth="1"/>
    <col min="5380" max="5380" width="10.6640625" style="7" bestFit="1" customWidth="1"/>
    <col min="5381" max="5381" width="15.33203125" style="7" customWidth="1"/>
    <col min="5382" max="5382" width="13.44140625" style="7" bestFit="1" customWidth="1"/>
    <col min="5383" max="5383" width="11.109375" style="7" bestFit="1" customWidth="1"/>
    <col min="5384" max="5384" width="10.6640625" style="7" bestFit="1" customWidth="1"/>
    <col min="5385" max="5385" width="12.88671875" style="7" bestFit="1" customWidth="1"/>
    <col min="5386" max="5632" width="9.109375" style="7"/>
    <col min="5633" max="5633" width="8.6640625" style="7" customWidth="1"/>
    <col min="5634" max="5634" width="15.44140625" style="7" bestFit="1" customWidth="1"/>
    <col min="5635" max="5635" width="13.44140625" style="7" bestFit="1" customWidth="1"/>
    <col min="5636" max="5636" width="10.6640625" style="7" bestFit="1" customWidth="1"/>
    <col min="5637" max="5637" width="15.33203125" style="7" customWidth="1"/>
    <col min="5638" max="5638" width="13.44140625" style="7" bestFit="1" customWidth="1"/>
    <col min="5639" max="5639" width="11.109375" style="7" bestFit="1" customWidth="1"/>
    <col min="5640" max="5640" width="10.6640625" style="7" bestFit="1" customWidth="1"/>
    <col min="5641" max="5641" width="12.88671875" style="7" bestFit="1" customWidth="1"/>
    <col min="5642" max="5888" width="9.109375" style="7"/>
    <col min="5889" max="5889" width="8.6640625" style="7" customWidth="1"/>
    <col min="5890" max="5890" width="15.44140625" style="7" bestFit="1" customWidth="1"/>
    <col min="5891" max="5891" width="13.44140625" style="7" bestFit="1" customWidth="1"/>
    <col min="5892" max="5892" width="10.6640625" style="7" bestFit="1" customWidth="1"/>
    <col min="5893" max="5893" width="15.33203125" style="7" customWidth="1"/>
    <col min="5894" max="5894" width="13.44140625" style="7" bestFit="1" customWidth="1"/>
    <col min="5895" max="5895" width="11.109375" style="7" bestFit="1" customWidth="1"/>
    <col min="5896" max="5896" width="10.6640625" style="7" bestFit="1" customWidth="1"/>
    <col min="5897" max="5897" width="12.88671875" style="7" bestFit="1" customWidth="1"/>
    <col min="5898" max="6144" width="9.109375" style="7"/>
    <col min="6145" max="6145" width="8.6640625" style="7" customWidth="1"/>
    <col min="6146" max="6146" width="15.44140625" style="7" bestFit="1" customWidth="1"/>
    <col min="6147" max="6147" width="13.44140625" style="7" bestFit="1" customWidth="1"/>
    <col min="6148" max="6148" width="10.6640625" style="7" bestFit="1" customWidth="1"/>
    <col min="6149" max="6149" width="15.33203125" style="7" customWidth="1"/>
    <col min="6150" max="6150" width="13.44140625" style="7" bestFit="1" customWidth="1"/>
    <col min="6151" max="6151" width="11.109375" style="7" bestFit="1" customWidth="1"/>
    <col min="6152" max="6152" width="10.6640625" style="7" bestFit="1" customWidth="1"/>
    <col min="6153" max="6153" width="12.88671875" style="7" bestFit="1" customWidth="1"/>
    <col min="6154" max="6400" width="9.109375" style="7"/>
    <col min="6401" max="6401" width="8.6640625" style="7" customWidth="1"/>
    <col min="6402" max="6402" width="15.44140625" style="7" bestFit="1" customWidth="1"/>
    <col min="6403" max="6403" width="13.44140625" style="7" bestFit="1" customWidth="1"/>
    <col min="6404" max="6404" width="10.6640625" style="7" bestFit="1" customWidth="1"/>
    <col min="6405" max="6405" width="15.33203125" style="7" customWidth="1"/>
    <col min="6406" max="6406" width="13.44140625" style="7" bestFit="1" customWidth="1"/>
    <col min="6407" max="6407" width="11.109375" style="7" bestFit="1" customWidth="1"/>
    <col min="6408" max="6408" width="10.6640625" style="7" bestFit="1" customWidth="1"/>
    <col min="6409" max="6409" width="12.88671875" style="7" bestFit="1" customWidth="1"/>
    <col min="6410" max="6656" width="9.109375" style="7"/>
    <col min="6657" max="6657" width="8.6640625" style="7" customWidth="1"/>
    <col min="6658" max="6658" width="15.44140625" style="7" bestFit="1" customWidth="1"/>
    <col min="6659" max="6659" width="13.44140625" style="7" bestFit="1" customWidth="1"/>
    <col min="6660" max="6660" width="10.6640625" style="7" bestFit="1" customWidth="1"/>
    <col min="6661" max="6661" width="15.33203125" style="7" customWidth="1"/>
    <col min="6662" max="6662" width="13.44140625" style="7" bestFit="1" customWidth="1"/>
    <col min="6663" max="6663" width="11.109375" style="7" bestFit="1" customWidth="1"/>
    <col min="6664" max="6664" width="10.6640625" style="7" bestFit="1" customWidth="1"/>
    <col min="6665" max="6665" width="12.88671875" style="7" bestFit="1" customWidth="1"/>
    <col min="6666" max="6912" width="9.109375" style="7"/>
    <col min="6913" max="6913" width="8.6640625" style="7" customWidth="1"/>
    <col min="6914" max="6914" width="15.44140625" style="7" bestFit="1" customWidth="1"/>
    <col min="6915" max="6915" width="13.44140625" style="7" bestFit="1" customWidth="1"/>
    <col min="6916" max="6916" width="10.6640625" style="7" bestFit="1" customWidth="1"/>
    <col min="6917" max="6917" width="15.33203125" style="7" customWidth="1"/>
    <col min="6918" max="6918" width="13.44140625" style="7" bestFit="1" customWidth="1"/>
    <col min="6919" max="6919" width="11.109375" style="7" bestFit="1" customWidth="1"/>
    <col min="6920" max="6920" width="10.6640625" style="7" bestFit="1" customWidth="1"/>
    <col min="6921" max="6921" width="12.88671875" style="7" bestFit="1" customWidth="1"/>
    <col min="6922" max="7168" width="9.109375" style="7"/>
    <col min="7169" max="7169" width="8.6640625" style="7" customWidth="1"/>
    <col min="7170" max="7170" width="15.44140625" style="7" bestFit="1" customWidth="1"/>
    <col min="7171" max="7171" width="13.44140625" style="7" bestFit="1" customWidth="1"/>
    <col min="7172" max="7172" width="10.6640625" style="7" bestFit="1" customWidth="1"/>
    <col min="7173" max="7173" width="15.33203125" style="7" customWidth="1"/>
    <col min="7174" max="7174" width="13.44140625" style="7" bestFit="1" customWidth="1"/>
    <col min="7175" max="7175" width="11.109375" style="7" bestFit="1" customWidth="1"/>
    <col min="7176" max="7176" width="10.6640625" style="7" bestFit="1" customWidth="1"/>
    <col min="7177" max="7177" width="12.88671875" style="7" bestFit="1" customWidth="1"/>
    <col min="7178" max="7424" width="9.109375" style="7"/>
    <col min="7425" max="7425" width="8.6640625" style="7" customWidth="1"/>
    <col min="7426" max="7426" width="15.44140625" style="7" bestFit="1" customWidth="1"/>
    <col min="7427" max="7427" width="13.44140625" style="7" bestFit="1" customWidth="1"/>
    <col min="7428" max="7428" width="10.6640625" style="7" bestFit="1" customWidth="1"/>
    <col min="7429" max="7429" width="15.33203125" style="7" customWidth="1"/>
    <col min="7430" max="7430" width="13.44140625" style="7" bestFit="1" customWidth="1"/>
    <col min="7431" max="7431" width="11.109375" style="7" bestFit="1" customWidth="1"/>
    <col min="7432" max="7432" width="10.6640625" style="7" bestFit="1" customWidth="1"/>
    <col min="7433" max="7433" width="12.88671875" style="7" bestFit="1" customWidth="1"/>
    <col min="7434" max="7680" width="9.109375" style="7"/>
    <col min="7681" max="7681" width="8.6640625" style="7" customWidth="1"/>
    <col min="7682" max="7682" width="15.44140625" style="7" bestFit="1" customWidth="1"/>
    <col min="7683" max="7683" width="13.44140625" style="7" bestFit="1" customWidth="1"/>
    <col min="7684" max="7684" width="10.6640625" style="7" bestFit="1" customWidth="1"/>
    <col min="7685" max="7685" width="15.33203125" style="7" customWidth="1"/>
    <col min="7686" max="7686" width="13.44140625" style="7" bestFit="1" customWidth="1"/>
    <col min="7687" max="7687" width="11.109375" style="7" bestFit="1" customWidth="1"/>
    <col min="7688" max="7688" width="10.6640625" style="7" bestFit="1" customWidth="1"/>
    <col min="7689" max="7689" width="12.88671875" style="7" bestFit="1" customWidth="1"/>
    <col min="7690" max="7936" width="9.109375" style="7"/>
    <col min="7937" max="7937" width="8.6640625" style="7" customWidth="1"/>
    <col min="7938" max="7938" width="15.44140625" style="7" bestFit="1" customWidth="1"/>
    <col min="7939" max="7939" width="13.44140625" style="7" bestFit="1" customWidth="1"/>
    <col min="7940" max="7940" width="10.6640625" style="7" bestFit="1" customWidth="1"/>
    <col min="7941" max="7941" width="15.33203125" style="7" customWidth="1"/>
    <col min="7942" max="7942" width="13.44140625" style="7" bestFit="1" customWidth="1"/>
    <col min="7943" max="7943" width="11.109375" style="7" bestFit="1" customWidth="1"/>
    <col min="7944" max="7944" width="10.6640625" style="7" bestFit="1" customWidth="1"/>
    <col min="7945" max="7945" width="12.88671875" style="7" bestFit="1" customWidth="1"/>
    <col min="7946" max="8192" width="9.109375" style="7"/>
    <col min="8193" max="8193" width="8.6640625" style="7" customWidth="1"/>
    <col min="8194" max="8194" width="15.44140625" style="7" bestFit="1" customWidth="1"/>
    <col min="8195" max="8195" width="13.44140625" style="7" bestFit="1" customWidth="1"/>
    <col min="8196" max="8196" width="10.6640625" style="7" bestFit="1" customWidth="1"/>
    <col min="8197" max="8197" width="15.33203125" style="7" customWidth="1"/>
    <col min="8198" max="8198" width="13.44140625" style="7" bestFit="1" customWidth="1"/>
    <col min="8199" max="8199" width="11.109375" style="7" bestFit="1" customWidth="1"/>
    <col min="8200" max="8200" width="10.6640625" style="7" bestFit="1" customWidth="1"/>
    <col min="8201" max="8201" width="12.88671875" style="7" bestFit="1" customWidth="1"/>
    <col min="8202" max="8448" width="9.109375" style="7"/>
    <col min="8449" max="8449" width="8.6640625" style="7" customWidth="1"/>
    <col min="8450" max="8450" width="15.44140625" style="7" bestFit="1" customWidth="1"/>
    <col min="8451" max="8451" width="13.44140625" style="7" bestFit="1" customWidth="1"/>
    <col min="8452" max="8452" width="10.6640625" style="7" bestFit="1" customWidth="1"/>
    <col min="8453" max="8453" width="15.33203125" style="7" customWidth="1"/>
    <col min="8454" max="8454" width="13.44140625" style="7" bestFit="1" customWidth="1"/>
    <col min="8455" max="8455" width="11.109375" style="7" bestFit="1" customWidth="1"/>
    <col min="8456" max="8456" width="10.6640625" style="7" bestFit="1" customWidth="1"/>
    <col min="8457" max="8457" width="12.88671875" style="7" bestFit="1" customWidth="1"/>
    <col min="8458" max="8704" width="9.109375" style="7"/>
    <col min="8705" max="8705" width="8.6640625" style="7" customWidth="1"/>
    <col min="8706" max="8706" width="15.44140625" style="7" bestFit="1" customWidth="1"/>
    <col min="8707" max="8707" width="13.44140625" style="7" bestFit="1" customWidth="1"/>
    <col min="8708" max="8708" width="10.6640625" style="7" bestFit="1" customWidth="1"/>
    <col min="8709" max="8709" width="15.33203125" style="7" customWidth="1"/>
    <col min="8710" max="8710" width="13.44140625" style="7" bestFit="1" customWidth="1"/>
    <col min="8711" max="8711" width="11.109375" style="7" bestFit="1" customWidth="1"/>
    <col min="8712" max="8712" width="10.6640625" style="7" bestFit="1" customWidth="1"/>
    <col min="8713" max="8713" width="12.88671875" style="7" bestFit="1" customWidth="1"/>
    <col min="8714" max="8960" width="9.109375" style="7"/>
    <col min="8961" max="8961" width="8.6640625" style="7" customWidth="1"/>
    <col min="8962" max="8962" width="15.44140625" style="7" bestFit="1" customWidth="1"/>
    <col min="8963" max="8963" width="13.44140625" style="7" bestFit="1" customWidth="1"/>
    <col min="8964" max="8964" width="10.6640625" style="7" bestFit="1" customWidth="1"/>
    <col min="8965" max="8965" width="15.33203125" style="7" customWidth="1"/>
    <col min="8966" max="8966" width="13.44140625" style="7" bestFit="1" customWidth="1"/>
    <col min="8967" max="8967" width="11.109375" style="7" bestFit="1" customWidth="1"/>
    <col min="8968" max="8968" width="10.6640625" style="7" bestFit="1" customWidth="1"/>
    <col min="8969" max="8969" width="12.88671875" style="7" bestFit="1" customWidth="1"/>
    <col min="8970" max="9216" width="9.109375" style="7"/>
    <col min="9217" max="9217" width="8.6640625" style="7" customWidth="1"/>
    <col min="9218" max="9218" width="15.44140625" style="7" bestFit="1" customWidth="1"/>
    <col min="9219" max="9219" width="13.44140625" style="7" bestFit="1" customWidth="1"/>
    <col min="9220" max="9220" width="10.6640625" style="7" bestFit="1" customWidth="1"/>
    <col min="9221" max="9221" width="15.33203125" style="7" customWidth="1"/>
    <col min="9222" max="9222" width="13.44140625" style="7" bestFit="1" customWidth="1"/>
    <col min="9223" max="9223" width="11.109375" style="7" bestFit="1" customWidth="1"/>
    <col min="9224" max="9224" width="10.6640625" style="7" bestFit="1" customWidth="1"/>
    <col min="9225" max="9225" width="12.88671875" style="7" bestFit="1" customWidth="1"/>
    <col min="9226" max="9472" width="9.109375" style="7"/>
    <col min="9473" max="9473" width="8.6640625" style="7" customWidth="1"/>
    <col min="9474" max="9474" width="15.44140625" style="7" bestFit="1" customWidth="1"/>
    <col min="9475" max="9475" width="13.44140625" style="7" bestFit="1" customWidth="1"/>
    <col min="9476" max="9476" width="10.6640625" style="7" bestFit="1" customWidth="1"/>
    <col min="9477" max="9477" width="15.33203125" style="7" customWidth="1"/>
    <col min="9478" max="9478" width="13.44140625" style="7" bestFit="1" customWidth="1"/>
    <col min="9479" max="9479" width="11.109375" style="7" bestFit="1" customWidth="1"/>
    <col min="9480" max="9480" width="10.6640625" style="7" bestFit="1" customWidth="1"/>
    <col min="9481" max="9481" width="12.88671875" style="7" bestFit="1" customWidth="1"/>
    <col min="9482" max="9728" width="9.109375" style="7"/>
    <col min="9729" max="9729" width="8.6640625" style="7" customWidth="1"/>
    <col min="9730" max="9730" width="15.44140625" style="7" bestFit="1" customWidth="1"/>
    <col min="9731" max="9731" width="13.44140625" style="7" bestFit="1" customWidth="1"/>
    <col min="9732" max="9732" width="10.6640625" style="7" bestFit="1" customWidth="1"/>
    <col min="9733" max="9733" width="15.33203125" style="7" customWidth="1"/>
    <col min="9734" max="9734" width="13.44140625" style="7" bestFit="1" customWidth="1"/>
    <col min="9735" max="9735" width="11.109375" style="7" bestFit="1" customWidth="1"/>
    <col min="9736" max="9736" width="10.6640625" style="7" bestFit="1" customWidth="1"/>
    <col min="9737" max="9737" width="12.88671875" style="7" bestFit="1" customWidth="1"/>
    <col min="9738" max="9984" width="9.109375" style="7"/>
    <col min="9985" max="9985" width="8.6640625" style="7" customWidth="1"/>
    <col min="9986" max="9986" width="15.44140625" style="7" bestFit="1" customWidth="1"/>
    <col min="9987" max="9987" width="13.44140625" style="7" bestFit="1" customWidth="1"/>
    <col min="9988" max="9988" width="10.6640625" style="7" bestFit="1" customWidth="1"/>
    <col min="9989" max="9989" width="15.33203125" style="7" customWidth="1"/>
    <col min="9990" max="9990" width="13.44140625" style="7" bestFit="1" customWidth="1"/>
    <col min="9991" max="9991" width="11.109375" style="7" bestFit="1" customWidth="1"/>
    <col min="9992" max="9992" width="10.6640625" style="7" bestFit="1" customWidth="1"/>
    <col min="9993" max="9993" width="12.88671875" style="7" bestFit="1" customWidth="1"/>
    <col min="9994" max="10240" width="9.109375" style="7"/>
    <col min="10241" max="10241" width="8.6640625" style="7" customWidth="1"/>
    <col min="10242" max="10242" width="15.44140625" style="7" bestFit="1" customWidth="1"/>
    <col min="10243" max="10243" width="13.44140625" style="7" bestFit="1" customWidth="1"/>
    <col min="10244" max="10244" width="10.6640625" style="7" bestFit="1" customWidth="1"/>
    <col min="10245" max="10245" width="15.33203125" style="7" customWidth="1"/>
    <col min="10246" max="10246" width="13.44140625" style="7" bestFit="1" customWidth="1"/>
    <col min="10247" max="10247" width="11.109375" style="7" bestFit="1" customWidth="1"/>
    <col min="10248" max="10248" width="10.6640625" style="7" bestFit="1" customWidth="1"/>
    <col min="10249" max="10249" width="12.88671875" style="7" bestFit="1" customWidth="1"/>
    <col min="10250" max="10496" width="9.109375" style="7"/>
    <col min="10497" max="10497" width="8.6640625" style="7" customWidth="1"/>
    <col min="10498" max="10498" width="15.44140625" style="7" bestFit="1" customWidth="1"/>
    <col min="10499" max="10499" width="13.44140625" style="7" bestFit="1" customWidth="1"/>
    <col min="10500" max="10500" width="10.6640625" style="7" bestFit="1" customWidth="1"/>
    <col min="10501" max="10501" width="15.33203125" style="7" customWidth="1"/>
    <col min="10502" max="10502" width="13.44140625" style="7" bestFit="1" customWidth="1"/>
    <col min="10503" max="10503" width="11.109375" style="7" bestFit="1" customWidth="1"/>
    <col min="10504" max="10504" width="10.6640625" style="7" bestFit="1" customWidth="1"/>
    <col min="10505" max="10505" width="12.88671875" style="7" bestFit="1" customWidth="1"/>
    <col min="10506" max="10752" width="9.109375" style="7"/>
    <col min="10753" max="10753" width="8.6640625" style="7" customWidth="1"/>
    <col min="10754" max="10754" width="15.44140625" style="7" bestFit="1" customWidth="1"/>
    <col min="10755" max="10755" width="13.44140625" style="7" bestFit="1" customWidth="1"/>
    <col min="10756" max="10756" width="10.6640625" style="7" bestFit="1" customWidth="1"/>
    <col min="10757" max="10757" width="15.33203125" style="7" customWidth="1"/>
    <col min="10758" max="10758" width="13.44140625" style="7" bestFit="1" customWidth="1"/>
    <col min="10759" max="10759" width="11.109375" style="7" bestFit="1" customWidth="1"/>
    <col min="10760" max="10760" width="10.6640625" style="7" bestFit="1" customWidth="1"/>
    <col min="10761" max="10761" width="12.88671875" style="7" bestFit="1" customWidth="1"/>
    <col min="10762" max="11008" width="9.109375" style="7"/>
    <col min="11009" max="11009" width="8.6640625" style="7" customWidth="1"/>
    <col min="11010" max="11010" width="15.44140625" style="7" bestFit="1" customWidth="1"/>
    <col min="11011" max="11011" width="13.44140625" style="7" bestFit="1" customWidth="1"/>
    <col min="11012" max="11012" width="10.6640625" style="7" bestFit="1" customWidth="1"/>
    <col min="11013" max="11013" width="15.33203125" style="7" customWidth="1"/>
    <col min="11014" max="11014" width="13.44140625" style="7" bestFit="1" customWidth="1"/>
    <col min="11015" max="11015" width="11.109375" style="7" bestFit="1" customWidth="1"/>
    <col min="11016" max="11016" width="10.6640625" style="7" bestFit="1" customWidth="1"/>
    <col min="11017" max="11017" width="12.88671875" style="7" bestFit="1" customWidth="1"/>
    <col min="11018" max="11264" width="9.109375" style="7"/>
    <col min="11265" max="11265" width="8.6640625" style="7" customWidth="1"/>
    <col min="11266" max="11266" width="15.44140625" style="7" bestFit="1" customWidth="1"/>
    <col min="11267" max="11267" width="13.44140625" style="7" bestFit="1" customWidth="1"/>
    <col min="11268" max="11268" width="10.6640625" style="7" bestFit="1" customWidth="1"/>
    <col min="11269" max="11269" width="15.33203125" style="7" customWidth="1"/>
    <col min="11270" max="11270" width="13.44140625" style="7" bestFit="1" customWidth="1"/>
    <col min="11271" max="11271" width="11.109375" style="7" bestFit="1" customWidth="1"/>
    <col min="11272" max="11272" width="10.6640625" style="7" bestFit="1" customWidth="1"/>
    <col min="11273" max="11273" width="12.88671875" style="7" bestFit="1" customWidth="1"/>
    <col min="11274" max="11520" width="9.109375" style="7"/>
    <col min="11521" max="11521" width="8.6640625" style="7" customWidth="1"/>
    <col min="11522" max="11522" width="15.44140625" style="7" bestFit="1" customWidth="1"/>
    <col min="11523" max="11523" width="13.44140625" style="7" bestFit="1" customWidth="1"/>
    <col min="11524" max="11524" width="10.6640625" style="7" bestFit="1" customWidth="1"/>
    <col min="11525" max="11525" width="15.33203125" style="7" customWidth="1"/>
    <col min="11526" max="11526" width="13.44140625" style="7" bestFit="1" customWidth="1"/>
    <col min="11527" max="11527" width="11.109375" style="7" bestFit="1" customWidth="1"/>
    <col min="11528" max="11528" width="10.6640625" style="7" bestFit="1" customWidth="1"/>
    <col min="11529" max="11529" width="12.88671875" style="7" bestFit="1" customWidth="1"/>
    <col min="11530" max="11776" width="9.109375" style="7"/>
    <col min="11777" max="11777" width="8.6640625" style="7" customWidth="1"/>
    <col min="11778" max="11778" width="15.44140625" style="7" bestFit="1" customWidth="1"/>
    <col min="11779" max="11779" width="13.44140625" style="7" bestFit="1" customWidth="1"/>
    <col min="11780" max="11780" width="10.6640625" style="7" bestFit="1" customWidth="1"/>
    <col min="11781" max="11781" width="15.33203125" style="7" customWidth="1"/>
    <col min="11782" max="11782" width="13.44140625" style="7" bestFit="1" customWidth="1"/>
    <col min="11783" max="11783" width="11.109375" style="7" bestFit="1" customWidth="1"/>
    <col min="11784" max="11784" width="10.6640625" style="7" bestFit="1" customWidth="1"/>
    <col min="11785" max="11785" width="12.88671875" style="7" bestFit="1" customWidth="1"/>
    <col min="11786" max="12032" width="9.109375" style="7"/>
    <col min="12033" max="12033" width="8.6640625" style="7" customWidth="1"/>
    <col min="12034" max="12034" width="15.44140625" style="7" bestFit="1" customWidth="1"/>
    <col min="12035" max="12035" width="13.44140625" style="7" bestFit="1" customWidth="1"/>
    <col min="12036" max="12036" width="10.6640625" style="7" bestFit="1" customWidth="1"/>
    <col min="12037" max="12037" width="15.33203125" style="7" customWidth="1"/>
    <col min="12038" max="12038" width="13.44140625" style="7" bestFit="1" customWidth="1"/>
    <col min="12039" max="12039" width="11.109375" style="7" bestFit="1" customWidth="1"/>
    <col min="12040" max="12040" width="10.6640625" style="7" bestFit="1" customWidth="1"/>
    <col min="12041" max="12041" width="12.88671875" style="7" bestFit="1" customWidth="1"/>
    <col min="12042" max="12288" width="9.109375" style="7"/>
    <col min="12289" max="12289" width="8.6640625" style="7" customWidth="1"/>
    <col min="12290" max="12290" width="15.44140625" style="7" bestFit="1" customWidth="1"/>
    <col min="12291" max="12291" width="13.44140625" style="7" bestFit="1" customWidth="1"/>
    <col min="12292" max="12292" width="10.6640625" style="7" bestFit="1" customWidth="1"/>
    <col min="12293" max="12293" width="15.33203125" style="7" customWidth="1"/>
    <col min="12294" max="12294" width="13.44140625" style="7" bestFit="1" customWidth="1"/>
    <col min="12295" max="12295" width="11.109375" style="7" bestFit="1" customWidth="1"/>
    <col min="12296" max="12296" width="10.6640625" style="7" bestFit="1" customWidth="1"/>
    <col min="12297" max="12297" width="12.88671875" style="7" bestFit="1" customWidth="1"/>
    <col min="12298" max="12544" width="9.109375" style="7"/>
    <col min="12545" max="12545" width="8.6640625" style="7" customWidth="1"/>
    <col min="12546" max="12546" width="15.44140625" style="7" bestFit="1" customWidth="1"/>
    <col min="12547" max="12547" width="13.44140625" style="7" bestFit="1" customWidth="1"/>
    <col min="12548" max="12548" width="10.6640625" style="7" bestFit="1" customWidth="1"/>
    <col min="12549" max="12549" width="15.33203125" style="7" customWidth="1"/>
    <col min="12550" max="12550" width="13.44140625" style="7" bestFit="1" customWidth="1"/>
    <col min="12551" max="12551" width="11.109375" style="7" bestFit="1" customWidth="1"/>
    <col min="12552" max="12552" width="10.6640625" style="7" bestFit="1" customWidth="1"/>
    <col min="12553" max="12553" width="12.88671875" style="7" bestFit="1" customWidth="1"/>
    <col min="12554" max="12800" width="9.109375" style="7"/>
    <col min="12801" max="12801" width="8.6640625" style="7" customWidth="1"/>
    <col min="12802" max="12802" width="15.44140625" style="7" bestFit="1" customWidth="1"/>
    <col min="12803" max="12803" width="13.44140625" style="7" bestFit="1" customWidth="1"/>
    <col min="12804" max="12804" width="10.6640625" style="7" bestFit="1" customWidth="1"/>
    <col min="12805" max="12805" width="15.33203125" style="7" customWidth="1"/>
    <col min="12806" max="12806" width="13.44140625" style="7" bestFit="1" customWidth="1"/>
    <col min="12807" max="12807" width="11.109375" style="7" bestFit="1" customWidth="1"/>
    <col min="12808" max="12808" width="10.6640625" style="7" bestFit="1" customWidth="1"/>
    <col min="12809" max="12809" width="12.88671875" style="7" bestFit="1" customWidth="1"/>
    <col min="12810" max="13056" width="9.109375" style="7"/>
    <col min="13057" max="13057" width="8.6640625" style="7" customWidth="1"/>
    <col min="13058" max="13058" width="15.44140625" style="7" bestFit="1" customWidth="1"/>
    <col min="13059" max="13059" width="13.44140625" style="7" bestFit="1" customWidth="1"/>
    <col min="13060" max="13060" width="10.6640625" style="7" bestFit="1" customWidth="1"/>
    <col min="13061" max="13061" width="15.33203125" style="7" customWidth="1"/>
    <col min="13062" max="13062" width="13.44140625" style="7" bestFit="1" customWidth="1"/>
    <col min="13063" max="13063" width="11.109375" style="7" bestFit="1" customWidth="1"/>
    <col min="13064" max="13064" width="10.6640625" style="7" bestFit="1" customWidth="1"/>
    <col min="13065" max="13065" width="12.88671875" style="7" bestFit="1" customWidth="1"/>
    <col min="13066" max="13312" width="9.109375" style="7"/>
    <col min="13313" max="13313" width="8.6640625" style="7" customWidth="1"/>
    <col min="13314" max="13314" width="15.44140625" style="7" bestFit="1" customWidth="1"/>
    <col min="13315" max="13315" width="13.44140625" style="7" bestFit="1" customWidth="1"/>
    <col min="13316" max="13316" width="10.6640625" style="7" bestFit="1" customWidth="1"/>
    <col min="13317" max="13317" width="15.33203125" style="7" customWidth="1"/>
    <col min="13318" max="13318" width="13.44140625" style="7" bestFit="1" customWidth="1"/>
    <col min="13319" max="13319" width="11.109375" style="7" bestFit="1" customWidth="1"/>
    <col min="13320" max="13320" width="10.6640625" style="7" bestFit="1" customWidth="1"/>
    <col min="13321" max="13321" width="12.88671875" style="7" bestFit="1" customWidth="1"/>
    <col min="13322" max="13568" width="9.109375" style="7"/>
    <col min="13569" max="13569" width="8.6640625" style="7" customWidth="1"/>
    <col min="13570" max="13570" width="15.44140625" style="7" bestFit="1" customWidth="1"/>
    <col min="13571" max="13571" width="13.44140625" style="7" bestFit="1" customWidth="1"/>
    <col min="13572" max="13572" width="10.6640625" style="7" bestFit="1" customWidth="1"/>
    <col min="13573" max="13573" width="15.33203125" style="7" customWidth="1"/>
    <col min="13574" max="13574" width="13.44140625" style="7" bestFit="1" customWidth="1"/>
    <col min="13575" max="13575" width="11.109375" style="7" bestFit="1" customWidth="1"/>
    <col min="13576" max="13576" width="10.6640625" style="7" bestFit="1" customWidth="1"/>
    <col min="13577" max="13577" width="12.88671875" style="7" bestFit="1" customWidth="1"/>
    <col min="13578" max="13824" width="9.109375" style="7"/>
    <col min="13825" max="13825" width="8.6640625" style="7" customWidth="1"/>
    <col min="13826" max="13826" width="15.44140625" style="7" bestFit="1" customWidth="1"/>
    <col min="13827" max="13827" width="13.44140625" style="7" bestFit="1" customWidth="1"/>
    <col min="13828" max="13828" width="10.6640625" style="7" bestFit="1" customWidth="1"/>
    <col min="13829" max="13829" width="15.33203125" style="7" customWidth="1"/>
    <col min="13830" max="13830" width="13.44140625" style="7" bestFit="1" customWidth="1"/>
    <col min="13831" max="13831" width="11.109375" style="7" bestFit="1" customWidth="1"/>
    <col min="13832" max="13832" width="10.6640625" style="7" bestFit="1" customWidth="1"/>
    <col min="13833" max="13833" width="12.88671875" style="7" bestFit="1" customWidth="1"/>
    <col min="13834" max="14080" width="9.109375" style="7"/>
    <col min="14081" max="14081" width="8.6640625" style="7" customWidth="1"/>
    <col min="14082" max="14082" width="15.44140625" style="7" bestFit="1" customWidth="1"/>
    <col min="14083" max="14083" width="13.44140625" style="7" bestFit="1" customWidth="1"/>
    <col min="14084" max="14084" width="10.6640625" style="7" bestFit="1" customWidth="1"/>
    <col min="14085" max="14085" width="15.33203125" style="7" customWidth="1"/>
    <col min="14086" max="14086" width="13.44140625" style="7" bestFit="1" customWidth="1"/>
    <col min="14087" max="14087" width="11.109375" style="7" bestFit="1" customWidth="1"/>
    <col min="14088" max="14088" width="10.6640625" style="7" bestFit="1" customWidth="1"/>
    <col min="14089" max="14089" width="12.88671875" style="7" bestFit="1" customWidth="1"/>
    <col min="14090" max="14336" width="9.109375" style="7"/>
    <col min="14337" max="14337" width="8.6640625" style="7" customWidth="1"/>
    <col min="14338" max="14338" width="15.44140625" style="7" bestFit="1" customWidth="1"/>
    <col min="14339" max="14339" width="13.44140625" style="7" bestFit="1" customWidth="1"/>
    <col min="14340" max="14340" width="10.6640625" style="7" bestFit="1" customWidth="1"/>
    <col min="14341" max="14341" width="15.33203125" style="7" customWidth="1"/>
    <col min="14342" max="14342" width="13.44140625" style="7" bestFit="1" customWidth="1"/>
    <col min="14343" max="14343" width="11.109375" style="7" bestFit="1" customWidth="1"/>
    <col min="14344" max="14344" width="10.6640625" style="7" bestFit="1" customWidth="1"/>
    <col min="14345" max="14345" width="12.88671875" style="7" bestFit="1" customWidth="1"/>
    <col min="14346" max="14592" width="9.109375" style="7"/>
    <col min="14593" max="14593" width="8.6640625" style="7" customWidth="1"/>
    <col min="14594" max="14594" width="15.44140625" style="7" bestFit="1" customWidth="1"/>
    <col min="14595" max="14595" width="13.44140625" style="7" bestFit="1" customWidth="1"/>
    <col min="14596" max="14596" width="10.6640625" style="7" bestFit="1" customWidth="1"/>
    <col min="14597" max="14597" width="15.33203125" style="7" customWidth="1"/>
    <col min="14598" max="14598" width="13.44140625" style="7" bestFit="1" customWidth="1"/>
    <col min="14599" max="14599" width="11.109375" style="7" bestFit="1" customWidth="1"/>
    <col min="14600" max="14600" width="10.6640625" style="7" bestFit="1" customWidth="1"/>
    <col min="14601" max="14601" width="12.88671875" style="7" bestFit="1" customWidth="1"/>
    <col min="14602" max="14848" width="9.109375" style="7"/>
    <col min="14849" max="14849" width="8.6640625" style="7" customWidth="1"/>
    <col min="14850" max="14850" width="15.44140625" style="7" bestFit="1" customWidth="1"/>
    <col min="14851" max="14851" width="13.44140625" style="7" bestFit="1" customWidth="1"/>
    <col min="14852" max="14852" width="10.6640625" style="7" bestFit="1" customWidth="1"/>
    <col min="14853" max="14853" width="15.33203125" style="7" customWidth="1"/>
    <col min="14854" max="14854" width="13.44140625" style="7" bestFit="1" customWidth="1"/>
    <col min="14855" max="14855" width="11.109375" style="7" bestFit="1" customWidth="1"/>
    <col min="14856" max="14856" width="10.6640625" style="7" bestFit="1" customWidth="1"/>
    <col min="14857" max="14857" width="12.88671875" style="7" bestFit="1" customWidth="1"/>
    <col min="14858" max="15104" width="9.109375" style="7"/>
    <col min="15105" max="15105" width="8.6640625" style="7" customWidth="1"/>
    <col min="15106" max="15106" width="15.44140625" style="7" bestFit="1" customWidth="1"/>
    <col min="15107" max="15107" width="13.44140625" style="7" bestFit="1" customWidth="1"/>
    <col min="15108" max="15108" width="10.6640625" style="7" bestFit="1" customWidth="1"/>
    <col min="15109" max="15109" width="15.33203125" style="7" customWidth="1"/>
    <col min="15110" max="15110" width="13.44140625" style="7" bestFit="1" customWidth="1"/>
    <col min="15111" max="15111" width="11.109375" style="7" bestFit="1" customWidth="1"/>
    <col min="15112" max="15112" width="10.6640625" style="7" bestFit="1" customWidth="1"/>
    <col min="15113" max="15113" width="12.88671875" style="7" bestFit="1" customWidth="1"/>
    <col min="15114" max="15360" width="9.109375" style="7"/>
    <col min="15361" max="15361" width="8.6640625" style="7" customWidth="1"/>
    <col min="15362" max="15362" width="15.44140625" style="7" bestFit="1" customWidth="1"/>
    <col min="15363" max="15363" width="13.44140625" style="7" bestFit="1" customWidth="1"/>
    <col min="15364" max="15364" width="10.6640625" style="7" bestFit="1" customWidth="1"/>
    <col min="15365" max="15365" width="15.33203125" style="7" customWidth="1"/>
    <col min="15366" max="15366" width="13.44140625" style="7" bestFit="1" customWidth="1"/>
    <col min="15367" max="15367" width="11.109375" style="7" bestFit="1" customWidth="1"/>
    <col min="15368" max="15368" width="10.6640625" style="7" bestFit="1" customWidth="1"/>
    <col min="15369" max="15369" width="12.88671875" style="7" bestFit="1" customWidth="1"/>
    <col min="15370" max="15616" width="9.109375" style="7"/>
    <col min="15617" max="15617" width="8.6640625" style="7" customWidth="1"/>
    <col min="15618" max="15618" width="15.44140625" style="7" bestFit="1" customWidth="1"/>
    <col min="15619" max="15619" width="13.44140625" style="7" bestFit="1" customWidth="1"/>
    <col min="15620" max="15620" width="10.6640625" style="7" bestFit="1" customWidth="1"/>
    <col min="15621" max="15621" width="15.33203125" style="7" customWidth="1"/>
    <col min="15622" max="15622" width="13.44140625" style="7" bestFit="1" customWidth="1"/>
    <col min="15623" max="15623" width="11.109375" style="7" bestFit="1" customWidth="1"/>
    <col min="15624" max="15624" width="10.6640625" style="7" bestFit="1" customWidth="1"/>
    <col min="15625" max="15625" width="12.88671875" style="7" bestFit="1" customWidth="1"/>
    <col min="15626" max="15872" width="9.109375" style="7"/>
    <col min="15873" max="15873" width="8.6640625" style="7" customWidth="1"/>
    <col min="15874" max="15874" width="15.44140625" style="7" bestFit="1" customWidth="1"/>
    <col min="15875" max="15875" width="13.44140625" style="7" bestFit="1" customWidth="1"/>
    <col min="15876" max="15876" width="10.6640625" style="7" bestFit="1" customWidth="1"/>
    <col min="15877" max="15877" width="15.33203125" style="7" customWidth="1"/>
    <col min="15878" max="15878" width="13.44140625" style="7" bestFit="1" customWidth="1"/>
    <col min="15879" max="15879" width="11.109375" style="7" bestFit="1" customWidth="1"/>
    <col min="15880" max="15880" width="10.6640625" style="7" bestFit="1" customWidth="1"/>
    <col min="15881" max="15881" width="12.88671875" style="7" bestFit="1" customWidth="1"/>
    <col min="15882" max="16128" width="9.109375" style="7"/>
    <col min="16129" max="16129" width="8.6640625" style="7" customWidth="1"/>
    <col min="16130" max="16130" width="15.44140625" style="7" bestFit="1" customWidth="1"/>
    <col min="16131" max="16131" width="13.44140625" style="7" bestFit="1" customWidth="1"/>
    <col min="16132" max="16132" width="10.6640625" style="7" bestFit="1" customWidth="1"/>
    <col min="16133" max="16133" width="15.33203125" style="7" customWidth="1"/>
    <col min="16134" max="16134" width="13.44140625" style="7" bestFit="1" customWidth="1"/>
    <col min="16135" max="16135" width="11.109375" style="7" bestFit="1" customWidth="1"/>
    <col min="16136" max="16136" width="10.6640625" style="7" bestFit="1" customWidth="1"/>
    <col min="16137" max="16137" width="12.88671875" style="7" bestFit="1" customWidth="1"/>
    <col min="16138" max="16384" width="9.109375" style="7"/>
  </cols>
  <sheetData>
    <row r="1" spans="1:11" x14ac:dyDescent="0.25">
      <c r="A1" s="14" t="s">
        <v>32</v>
      </c>
      <c r="B1" s="64" t="s">
        <v>33</v>
      </c>
      <c r="C1" s="64" t="s">
        <v>34</v>
      </c>
      <c r="D1" s="64" t="s">
        <v>35</v>
      </c>
      <c r="E1" s="70" t="s">
        <v>36</v>
      </c>
      <c r="F1" s="64" t="s">
        <v>37</v>
      </c>
      <c r="G1" s="64" t="s">
        <v>38</v>
      </c>
      <c r="H1" s="64" t="s">
        <v>39</v>
      </c>
      <c r="I1" s="70" t="s">
        <v>40</v>
      </c>
      <c r="K1" s="16" t="s">
        <v>435</v>
      </c>
    </row>
    <row r="2" spans="1:11" x14ac:dyDescent="0.25">
      <c r="A2" s="14">
        <v>1001</v>
      </c>
      <c r="B2" s="14">
        <v>0</v>
      </c>
      <c r="C2" s="14">
        <v>-27300.33</v>
      </c>
      <c r="D2" s="14">
        <v>0</v>
      </c>
      <c r="E2" s="70">
        <f t="shared" ref="E2:E63" si="0">SUM(B2:D2)</f>
        <v>-27300.33</v>
      </c>
      <c r="F2" s="14">
        <v>-9553.4500000000007</v>
      </c>
      <c r="G2" s="14">
        <v>0</v>
      </c>
      <c r="H2" s="14">
        <v>0</v>
      </c>
      <c r="I2" s="71">
        <f t="shared" ref="I2:I63" si="1">SUM(F2:H2)</f>
        <v>-9553.4500000000007</v>
      </c>
    </row>
    <row r="3" spans="1:11" x14ac:dyDescent="0.25">
      <c r="A3" s="14">
        <v>1123</v>
      </c>
      <c r="B3" s="14">
        <v>-105305.66</v>
      </c>
      <c r="C3" s="14">
        <v>-413352</v>
      </c>
      <c r="D3" s="14">
        <v>0</v>
      </c>
      <c r="E3" s="70">
        <f t="shared" si="0"/>
        <v>-518657.66000000003</v>
      </c>
      <c r="F3" s="14">
        <v>-31269.5</v>
      </c>
      <c r="G3" s="14">
        <v>0</v>
      </c>
      <c r="H3" s="14">
        <v>0</v>
      </c>
      <c r="I3" s="71">
        <f t="shared" si="1"/>
        <v>-31269.5</v>
      </c>
    </row>
    <row r="4" spans="1:11" ht="14.4" customHeight="1" x14ac:dyDescent="0.25">
      <c r="A4" s="14">
        <v>1124</v>
      </c>
      <c r="B4" s="14">
        <v>-52842.82</v>
      </c>
      <c r="C4" s="14">
        <v>-65286.85</v>
      </c>
      <c r="D4" s="14">
        <v>0</v>
      </c>
      <c r="E4" s="70">
        <f t="shared" si="0"/>
        <v>-118129.67</v>
      </c>
      <c r="F4" s="14">
        <v>-11128</v>
      </c>
      <c r="G4" s="14">
        <v>0</v>
      </c>
      <c r="H4" s="14">
        <v>0</v>
      </c>
      <c r="I4" s="71">
        <f t="shared" si="1"/>
        <v>-11128</v>
      </c>
      <c r="K4" s="98" t="s">
        <v>447</v>
      </c>
    </row>
    <row r="5" spans="1:11" x14ac:dyDescent="0.25">
      <c r="A5" s="14">
        <v>1127</v>
      </c>
      <c r="B5" s="14">
        <v>-341356.02</v>
      </c>
      <c r="C5" s="14">
        <v>-118029.69</v>
      </c>
      <c r="D5" s="14">
        <v>0</v>
      </c>
      <c r="E5" s="70">
        <f t="shared" si="0"/>
        <v>-459385.71</v>
      </c>
      <c r="F5" s="14">
        <v>-16113.43</v>
      </c>
      <c r="G5" s="14">
        <v>0</v>
      </c>
      <c r="H5" s="14">
        <v>0</v>
      </c>
      <c r="I5" s="71">
        <f t="shared" si="1"/>
        <v>-16113.43</v>
      </c>
      <c r="K5" s="98"/>
    </row>
    <row r="6" spans="1:11" ht="13.2" customHeight="1" x14ac:dyDescent="0.25">
      <c r="A6" s="7">
        <v>1128</v>
      </c>
      <c r="B6" s="14">
        <v>-20000</v>
      </c>
      <c r="C6" s="14">
        <v>-199579.04</v>
      </c>
      <c r="D6" s="14">
        <v>0</v>
      </c>
      <c r="E6" s="70">
        <f t="shared" si="0"/>
        <v>-219579.04</v>
      </c>
      <c r="F6" s="14">
        <v>0</v>
      </c>
      <c r="G6" s="14">
        <v>0</v>
      </c>
      <c r="H6" s="14">
        <v>0</v>
      </c>
      <c r="I6" s="71">
        <f t="shared" si="1"/>
        <v>0</v>
      </c>
      <c r="K6" s="98"/>
    </row>
    <row r="7" spans="1:11" ht="13.2" customHeight="1" x14ac:dyDescent="0.25">
      <c r="A7" s="7">
        <v>1129</v>
      </c>
      <c r="B7" s="14">
        <v>-152025.03999999998</v>
      </c>
      <c r="C7" s="14">
        <v>-219768.95999999999</v>
      </c>
      <c r="D7" s="14">
        <v>0</v>
      </c>
      <c r="E7" s="70">
        <f t="shared" ref="E7" si="2">SUM(B7:D7)</f>
        <v>-371794</v>
      </c>
      <c r="F7" s="14">
        <v>0</v>
      </c>
      <c r="G7" s="14">
        <v>0</v>
      </c>
      <c r="H7" s="14">
        <v>0</v>
      </c>
      <c r="I7" s="71">
        <f t="shared" si="1"/>
        <v>0</v>
      </c>
    </row>
    <row r="8" spans="1:11" x14ac:dyDescent="0.25">
      <c r="A8" s="7">
        <v>2000</v>
      </c>
      <c r="B8" s="14">
        <v>0</v>
      </c>
      <c r="C8" s="14">
        <v>41003.82</v>
      </c>
      <c r="D8" s="14">
        <v>0</v>
      </c>
      <c r="E8" s="70">
        <f t="shared" si="0"/>
        <v>41003.82</v>
      </c>
      <c r="F8" s="14">
        <v>-18810.55</v>
      </c>
      <c r="G8" s="14">
        <v>0</v>
      </c>
      <c r="H8" s="14">
        <v>0</v>
      </c>
      <c r="I8" s="71">
        <f t="shared" si="1"/>
        <v>-18810.55</v>
      </c>
    </row>
    <row r="9" spans="1:11" x14ac:dyDescent="0.25">
      <c r="A9" s="7">
        <v>2002</v>
      </c>
      <c r="B9" s="14">
        <v>-5106</v>
      </c>
      <c r="C9" s="14">
        <v>-199242.3</v>
      </c>
      <c r="D9" s="14">
        <v>0</v>
      </c>
      <c r="E9" s="70">
        <f t="shared" si="0"/>
        <v>-204348.3</v>
      </c>
      <c r="F9" s="14">
        <v>-23991.82</v>
      </c>
      <c r="G9" s="14">
        <v>0</v>
      </c>
      <c r="H9" s="14">
        <v>0</v>
      </c>
      <c r="I9" s="71">
        <f t="shared" si="1"/>
        <v>-23991.82</v>
      </c>
    </row>
    <row r="10" spans="1:11" x14ac:dyDescent="0.25">
      <c r="A10" s="7">
        <v>2065</v>
      </c>
      <c r="B10" s="14">
        <v>0</v>
      </c>
      <c r="C10" s="14">
        <v>-102337.79</v>
      </c>
      <c r="D10" s="14">
        <v>0</v>
      </c>
      <c r="E10" s="70">
        <f t="shared" si="0"/>
        <v>-102337.79</v>
      </c>
      <c r="F10" s="14">
        <v>-33347.910000000003</v>
      </c>
      <c r="G10" s="14">
        <v>0</v>
      </c>
      <c r="H10" s="14">
        <v>0</v>
      </c>
      <c r="I10" s="71">
        <f t="shared" si="1"/>
        <v>-33347.910000000003</v>
      </c>
    </row>
    <row r="11" spans="1:11" x14ac:dyDescent="0.25">
      <c r="A11" s="7">
        <v>2066</v>
      </c>
      <c r="B11" s="14">
        <v>0</v>
      </c>
      <c r="C11" s="14">
        <v>-151634.6</v>
      </c>
      <c r="D11" s="14">
        <v>0</v>
      </c>
      <c r="E11" s="70">
        <f t="shared" si="0"/>
        <v>-151634.6</v>
      </c>
      <c r="F11" s="14">
        <v>0</v>
      </c>
      <c r="G11" s="14">
        <v>0</v>
      </c>
      <c r="H11" s="14">
        <v>0</v>
      </c>
      <c r="I11" s="71">
        <f t="shared" si="1"/>
        <v>0</v>
      </c>
    </row>
    <row r="12" spans="1:11" x14ac:dyDescent="0.25">
      <c r="A12" s="7">
        <v>2079</v>
      </c>
      <c r="B12" s="14">
        <v>-47231.99</v>
      </c>
      <c r="C12" s="14">
        <v>-379947.24</v>
      </c>
      <c r="D12" s="14">
        <v>0</v>
      </c>
      <c r="E12" s="70">
        <f t="shared" si="0"/>
        <v>-427179.23</v>
      </c>
      <c r="F12" s="14">
        <v>-26099.58</v>
      </c>
      <c r="G12" s="14">
        <v>0</v>
      </c>
      <c r="H12" s="14">
        <v>0</v>
      </c>
      <c r="I12" s="71">
        <f t="shared" si="1"/>
        <v>-26099.58</v>
      </c>
    </row>
    <row r="13" spans="1:11" x14ac:dyDescent="0.25">
      <c r="A13" s="7">
        <v>2088</v>
      </c>
      <c r="B13" s="14">
        <v>-20928</v>
      </c>
      <c r="C13" s="14">
        <v>-20304.61</v>
      </c>
      <c r="D13" s="14">
        <v>0</v>
      </c>
      <c r="E13" s="70">
        <f t="shared" si="0"/>
        <v>-41232.61</v>
      </c>
      <c r="F13" s="14">
        <v>-23040.37</v>
      </c>
      <c r="G13" s="14">
        <v>0</v>
      </c>
      <c r="H13" s="14">
        <v>0</v>
      </c>
      <c r="I13" s="71">
        <f t="shared" si="1"/>
        <v>-23040.37</v>
      </c>
    </row>
    <row r="14" spans="1:11" x14ac:dyDescent="0.25">
      <c r="A14" s="7">
        <v>2089</v>
      </c>
      <c r="B14" s="14">
        <v>0</v>
      </c>
      <c r="C14" s="14">
        <v>-141012.82999999999</v>
      </c>
      <c r="D14" s="14">
        <v>0</v>
      </c>
      <c r="E14" s="70">
        <f t="shared" si="0"/>
        <v>-141012.82999999999</v>
      </c>
      <c r="F14" s="14">
        <v>-15978.22</v>
      </c>
      <c r="G14" s="14">
        <v>0</v>
      </c>
      <c r="H14" s="14">
        <v>0</v>
      </c>
      <c r="I14" s="71">
        <f t="shared" si="1"/>
        <v>-15978.22</v>
      </c>
    </row>
    <row r="15" spans="1:11" x14ac:dyDescent="0.25">
      <c r="A15" s="7">
        <v>2094</v>
      </c>
      <c r="B15" s="14">
        <v>0</v>
      </c>
      <c r="C15" s="14">
        <v>-116279.84</v>
      </c>
      <c r="D15" s="14">
        <v>0</v>
      </c>
      <c r="E15" s="70">
        <f t="shared" si="0"/>
        <v>-116279.84</v>
      </c>
      <c r="F15" s="14">
        <v>-22404.23</v>
      </c>
      <c r="G15" s="14">
        <v>0</v>
      </c>
      <c r="H15" s="14">
        <v>0</v>
      </c>
      <c r="I15" s="71">
        <f t="shared" si="1"/>
        <v>-22404.23</v>
      </c>
    </row>
    <row r="16" spans="1:11" x14ac:dyDescent="0.25">
      <c r="A16" s="7">
        <v>2095</v>
      </c>
      <c r="B16" s="14">
        <v>-1919.93</v>
      </c>
      <c r="C16" s="14">
        <v>-94884.32</v>
      </c>
      <c r="D16" s="14">
        <v>0</v>
      </c>
      <c r="E16" s="70">
        <f t="shared" si="0"/>
        <v>-96804.25</v>
      </c>
      <c r="F16" s="14">
        <v>-18605.740000000002</v>
      </c>
      <c r="G16" s="14">
        <v>0</v>
      </c>
      <c r="H16" s="14">
        <v>0</v>
      </c>
      <c r="I16" s="71">
        <f t="shared" si="1"/>
        <v>-18605.740000000002</v>
      </c>
    </row>
    <row r="17" spans="1:9" x14ac:dyDescent="0.25">
      <c r="A17" s="7">
        <v>2109</v>
      </c>
      <c r="B17" s="14">
        <v>0</v>
      </c>
      <c r="C17" s="14">
        <v>-89272.34</v>
      </c>
      <c r="D17" s="14">
        <v>0</v>
      </c>
      <c r="E17" s="70">
        <f t="shared" si="0"/>
        <v>-89272.34</v>
      </c>
      <c r="F17" s="14">
        <v>-21377.54</v>
      </c>
      <c r="G17" s="14">
        <v>0</v>
      </c>
      <c r="H17" s="14">
        <v>0</v>
      </c>
      <c r="I17" s="71">
        <f t="shared" si="1"/>
        <v>-21377.54</v>
      </c>
    </row>
    <row r="18" spans="1:9" x14ac:dyDescent="0.25">
      <c r="A18" s="7">
        <v>2116</v>
      </c>
      <c r="B18" s="14">
        <v>-56929</v>
      </c>
      <c r="C18" s="14">
        <v>-13135.48</v>
      </c>
      <c r="D18" s="14">
        <v>0</v>
      </c>
      <c r="E18" s="70">
        <f t="shared" si="0"/>
        <v>-70064.479999999996</v>
      </c>
      <c r="F18" s="14">
        <v>14903.37</v>
      </c>
      <c r="G18" s="14">
        <v>0</v>
      </c>
      <c r="H18" s="14">
        <v>0</v>
      </c>
      <c r="I18" s="71">
        <f t="shared" si="1"/>
        <v>14903.37</v>
      </c>
    </row>
    <row r="19" spans="1:9" x14ac:dyDescent="0.25">
      <c r="A19" s="14">
        <v>2120</v>
      </c>
      <c r="B19" s="14">
        <v>-127808.01</v>
      </c>
      <c r="C19" s="14">
        <v>0</v>
      </c>
      <c r="D19" s="14">
        <v>0</v>
      </c>
      <c r="E19" s="70">
        <f t="shared" si="0"/>
        <v>-127808.01</v>
      </c>
      <c r="F19" s="14">
        <v>-19917.59</v>
      </c>
      <c r="G19" s="14">
        <v>0</v>
      </c>
      <c r="H19" s="14">
        <v>0</v>
      </c>
      <c r="I19" s="71">
        <f t="shared" si="1"/>
        <v>-19917.59</v>
      </c>
    </row>
    <row r="20" spans="1:9" x14ac:dyDescent="0.25">
      <c r="A20" s="14">
        <v>2128</v>
      </c>
      <c r="B20" s="14">
        <v>-7794.93</v>
      </c>
      <c r="C20" s="14">
        <v>-119215.28</v>
      </c>
      <c r="D20" s="14">
        <v>0</v>
      </c>
      <c r="E20" s="70">
        <f t="shared" si="0"/>
        <v>-127010.20999999999</v>
      </c>
      <c r="F20" s="14">
        <v>-14539.1</v>
      </c>
      <c r="G20" s="14">
        <v>0</v>
      </c>
      <c r="H20" s="14">
        <v>0</v>
      </c>
      <c r="I20" s="71">
        <f t="shared" si="1"/>
        <v>-14539.1</v>
      </c>
    </row>
    <row r="21" spans="1:9" x14ac:dyDescent="0.25">
      <c r="A21" s="14">
        <v>2130</v>
      </c>
      <c r="B21" s="14">
        <v>-12622</v>
      </c>
      <c r="C21" s="14">
        <v>-97302.68</v>
      </c>
      <c r="D21" s="14">
        <v>0</v>
      </c>
      <c r="E21" s="70">
        <f t="shared" si="0"/>
        <v>-109924.68</v>
      </c>
      <c r="F21" s="14">
        <v>-27133.08</v>
      </c>
      <c r="G21" s="14">
        <v>0</v>
      </c>
      <c r="H21" s="14">
        <v>0</v>
      </c>
      <c r="I21" s="71">
        <f t="shared" si="1"/>
        <v>-27133.08</v>
      </c>
    </row>
    <row r="22" spans="1:9" x14ac:dyDescent="0.25">
      <c r="A22" s="14">
        <v>2132</v>
      </c>
      <c r="B22" s="14">
        <v>0</v>
      </c>
      <c r="C22" s="14">
        <v>-117920.63</v>
      </c>
      <c r="D22" s="14">
        <v>0</v>
      </c>
      <c r="E22" s="70">
        <f t="shared" si="0"/>
        <v>-117920.63</v>
      </c>
      <c r="F22" s="14">
        <v>-31176.61</v>
      </c>
      <c r="G22" s="14">
        <v>0</v>
      </c>
      <c r="H22" s="14">
        <v>0</v>
      </c>
      <c r="I22" s="71">
        <f t="shared" si="1"/>
        <v>-31176.61</v>
      </c>
    </row>
    <row r="23" spans="1:9" x14ac:dyDescent="0.25">
      <c r="A23" s="14">
        <v>2134</v>
      </c>
      <c r="B23" s="14">
        <v>-26931.51</v>
      </c>
      <c r="C23" s="14">
        <v>-81655.520000000004</v>
      </c>
      <c r="D23" s="14">
        <v>0</v>
      </c>
      <c r="E23" s="70">
        <f t="shared" si="0"/>
        <v>-108587.03</v>
      </c>
      <c r="F23" s="14">
        <v>-30005.119999999999</v>
      </c>
      <c r="G23" s="14">
        <v>0</v>
      </c>
      <c r="H23" s="14">
        <v>-240.6</v>
      </c>
      <c r="I23" s="71">
        <f t="shared" si="1"/>
        <v>-30245.719999999998</v>
      </c>
    </row>
    <row r="24" spans="1:9" x14ac:dyDescent="0.25">
      <c r="A24" s="14">
        <v>2136</v>
      </c>
      <c r="B24" s="14">
        <v>0</v>
      </c>
      <c r="C24" s="14">
        <v>-56625.62</v>
      </c>
      <c r="D24" s="14">
        <v>0</v>
      </c>
      <c r="E24" s="70">
        <f t="shared" si="0"/>
        <v>-56625.62</v>
      </c>
      <c r="F24" s="14">
        <v>-12584.73</v>
      </c>
      <c r="G24" s="14">
        <v>0</v>
      </c>
      <c r="H24" s="14">
        <v>0</v>
      </c>
      <c r="I24" s="71">
        <f t="shared" si="1"/>
        <v>-12584.73</v>
      </c>
    </row>
    <row r="25" spans="1:9" x14ac:dyDescent="0.25">
      <c r="A25" s="14">
        <v>2137</v>
      </c>
      <c r="B25" s="14">
        <v>-19024.330000000002</v>
      </c>
      <c r="C25" s="14">
        <v>0</v>
      </c>
      <c r="D25" s="14">
        <v>0</v>
      </c>
      <c r="E25" s="70">
        <f t="shared" si="0"/>
        <v>-19024.330000000002</v>
      </c>
      <c r="F25" s="14">
        <v>-11311.67</v>
      </c>
      <c r="G25" s="14">
        <v>0</v>
      </c>
      <c r="H25" s="14">
        <v>-2520.64</v>
      </c>
      <c r="I25" s="71">
        <f t="shared" si="1"/>
        <v>-13832.31</v>
      </c>
    </row>
    <row r="26" spans="1:9" x14ac:dyDescent="0.25">
      <c r="A26" s="14">
        <v>2138</v>
      </c>
      <c r="B26" s="14">
        <v>-272695.05</v>
      </c>
      <c r="C26" s="14">
        <v>0</v>
      </c>
      <c r="D26" s="14">
        <v>0</v>
      </c>
      <c r="E26" s="70">
        <f t="shared" si="0"/>
        <v>-272695.05</v>
      </c>
      <c r="F26" s="14">
        <v>-27541.7</v>
      </c>
      <c r="G26" s="14">
        <v>0</v>
      </c>
      <c r="H26" s="14">
        <v>0</v>
      </c>
      <c r="I26" s="71">
        <f t="shared" si="1"/>
        <v>-27541.7</v>
      </c>
    </row>
    <row r="27" spans="1:9" x14ac:dyDescent="0.25">
      <c r="A27" s="14">
        <v>2139</v>
      </c>
      <c r="B27" s="14">
        <v>0</v>
      </c>
      <c r="C27" s="14">
        <v>-219018.41</v>
      </c>
      <c r="D27" s="14">
        <v>0</v>
      </c>
      <c r="E27" s="70">
        <f t="shared" si="0"/>
        <v>-219018.41</v>
      </c>
      <c r="F27" s="14">
        <v>0</v>
      </c>
      <c r="G27" s="14">
        <v>0</v>
      </c>
      <c r="H27" s="14">
        <v>0</v>
      </c>
      <c r="I27" s="71">
        <f t="shared" si="1"/>
        <v>0</v>
      </c>
    </row>
    <row r="28" spans="1:9" x14ac:dyDescent="0.25">
      <c r="A28" s="14">
        <v>2142</v>
      </c>
      <c r="B28" s="14">
        <v>-11804.76</v>
      </c>
      <c r="C28" s="14">
        <v>-110343.13</v>
      </c>
      <c r="D28" s="14">
        <v>0</v>
      </c>
      <c r="E28" s="70">
        <f t="shared" si="0"/>
        <v>-122147.89</v>
      </c>
      <c r="F28" s="14">
        <v>-15462.35</v>
      </c>
      <c r="G28" s="14">
        <v>0</v>
      </c>
      <c r="H28" s="14">
        <v>0</v>
      </c>
      <c r="I28" s="71">
        <f t="shared" si="1"/>
        <v>-15462.35</v>
      </c>
    </row>
    <row r="29" spans="1:9" x14ac:dyDescent="0.25">
      <c r="A29" s="14">
        <v>2147</v>
      </c>
      <c r="B29" s="14">
        <v>-74180.37</v>
      </c>
      <c r="C29" s="14">
        <v>-6390.39</v>
      </c>
      <c r="D29" s="14">
        <v>0</v>
      </c>
      <c r="E29" s="70">
        <f t="shared" si="0"/>
        <v>-80570.759999999995</v>
      </c>
      <c r="F29" s="14">
        <v>-24543.58</v>
      </c>
      <c r="G29" s="14">
        <v>0</v>
      </c>
      <c r="H29" s="14">
        <v>0</v>
      </c>
      <c r="I29" s="71">
        <f t="shared" si="1"/>
        <v>-24543.58</v>
      </c>
    </row>
    <row r="30" spans="1:9" x14ac:dyDescent="0.25">
      <c r="A30" s="14">
        <v>2148</v>
      </c>
      <c r="B30" s="14">
        <v>-21414.59</v>
      </c>
      <c r="C30" s="14">
        <v>-75108.73</v>
      </c>
      <c r="D30" s="14">
        <v>0</v>
      </c>
      <c r="E30" s="70">
        <f t="shared" si="0"/>
        <v>-96523.319999999992</v>
      </c>
      <c r="F30" s="14">
        <v>-16911.830000000002</v>
      </c>
      <c r="G30" s="14">
        <v>0</v>
      </c>
      <c r="H30" s="14">
        <v>0</v>
      </c>
      <c r="I30" s="71">
        <f t="shared" si="1"/>
        <v>-16911.830000000002</v>
      </c>
    </row>
    <row r="31" spans="1:9" x14ac:dyDescent="0.25">
      <c r="A31" s="14">
        <v>2155</v>
      </c>
      <c r="B31" s="14">
        <v>-161185.35</v>
      </c>
      <c r="C31" s="14">
        <v>0</v>
      </c>
      <c r="D31" s="14">
        <v>0</v>
      </c>
      <c r="E31" s="70">
        <f t="shared" si="0"/>
        <v>-161185.35</v>
      </c>
      <c r="F31" s="14">
        <v>-29822.5</v>
      </c>
      <c r="G31" s="14">
        <v>0</v>
      </c>
      <c r="H31" s="14">
        <v>0</v>
      </c>
      <c r="I31" s="71">
        <f t="shared" si="1"/>
        <v>-29822.5</v>
      </c>
    </row>
    <row r="32" spans="1:9" x14ac:dyDescent="0.25">
      <c r="A32" s="14">
        <v>2156</v>
      </c>
      <c r="B32" s="14">
        <v>0</v>
      </c>
      <c r="C32" s="14">
        <v>-250404.34</v>
      </c>
      <c r="D32" s="14">
        <v>0</v>
      </c>
      <c r="E32" s="70">
        <f t="shared" si="0"/>
        <v>-250404.34</v>
      </c>
      <c r="F32" s="14">
        <v>-18966.82</v>
      </c>
      <c r="G32" s="14">
        <v>0</v>
      </c>
      <c r="H32" s="14">
        <v>0</v>
      </c>
      <c r="I32" s="71">
        <f t="shared" si="1"/>
        <v>-18966.82</v>
      </c>
    </row>
    <row r="33" spans="1:9" x14ac:dyDescent="0.25">
      <c r="A33" s="14">
        <v>2161</v>
      </c>
      <c r="B33" s="14">
        <v>0</v>
      </c>
      <c r="C33" s="14">
        <v>-125172.3</v>
      </c>
      <c r="D33" s="14">
        <v>0</v>
      </c>
      <c r="E33" s="70">
        <f t="shared" si="0"/>
        <v>-125172.3</v>
      </c>
      <c r="F33" s="14">
        <v>-21446.5</v>
      </c>
      <c r="G33" s="14">
        <v>0</v>
      </c>
      <c r="H33" s="14">
        <v>0</v>
      </c>
      <c r="I33" s="71">
        <f t="shared" si="1"/>
        <v>-21446.5</v>
      </c>
    </row>
    <row r="34" spans="1:9" x14ac:dyDescent="0.25">
      <c r="A34" s="14">
        <v>2163</v>
      </c>
      <c r="B34" s="14">
        <v>-141010.28</v>
      </c>
      <c r="C34" s="14">
        <v>0</v>
      </c>
      <c r="D34" s="14">
        <v>0</v>
      </c>
      <c r="E34" s="70">
        <f t="shared" si="0"/>
        <v>-141010.28</v>
      </c>
      <c r="F34" s="14">
        <v>-31176.1</v>
      </c>
      <c r="G34" s="14">
        <v>0</v>
      </c>
      <c r="H34" s="14">
        <v>0</v>
      </c>
      <c r="I34" s="71">
        <f t="shared" si="1"/>
        <v>-31176.1</v>
      </c>
    </row>
    <row r="35" spans="1:9" x14ac:dyDescent="0.25">
      <c r="A35" s="14">
        <v>2164</v>
      </c>
      <c r="B35" s="14">
        <v>-60684.03</v>
      </c>
      <c r="C35" s="14">
        <v>0</v>
      </c>
      <c r="D35" s="14">
        <v>0</v>
      </c>
      <c r="E35" s="70">
        <f t="shared" si="0"/>
        <v>-60684.03</v>
      </c>
      <c r="F35" s="14">
        <v>0</v>
      </c>
      <c r="G35" s="14">
        <v>0</v>
      </c>
      <c r="H35" s="14">
        <v>0</v>
      </c>
      <c r="I35" s="71">
        <f t="shared" si="1"/>
        <v>0</v>
      </c>
    </row>
    <row r="36" spans="1:9" x14ac:dyDescent="0.25">
      <c r="A36" s="14">
        <v>2165</v>
      </c>
      <c r="B36" s="14">
        <v>-200270.35</v>
      </c>
      <c r="C36" s="14">
        <v>0</v>
      </c>
      <c r="D36" s="14">
        <v>0</v>
      </c>
      <c r="E36" s="70">
        <f t="shared" si="0"/>
        <v>-200270.35</v>
      </c>
      <c r="F36" s="14">
        <v>-7153.61</v>
      </c>
      <c r="G36" s="14">
        <v>0</v>
      </c>
      <c r="H36" s="14">
        <v>-6849.47</v>
      </c>
      <c r="I36" s="71">
        <f t="shared" si="1"/>
        <v>-14003.08</v>
      </c>
    </row>
    <row r="37" spans="1:9" x14ac:dyDescent="0.25">
      <c r="A37" s="14">
        <v>2166</v>
      </c>
      <c r="B37" s="14">
        <v>0</v>
      </c>
      <c r="C37" s="14">
        <v>-55077.71</v>
      </c>
      <c r="D37" s="14">
        <v>0</v>
      </c>
      <c r="E37" s="70">
        <f t="shared" si="0"/>
        <v>-55077.71</v>
      </c>
      <c r="F37" s="14">
        <v>0</v>
      </c>
      <c r="G37" s="14">
        <v>0</v>
      </c>
      <c r="H37" s="14">
        <v>0</v>
      </c>
      <c r="I37" s="71">
        <f t="shared" si="1"/>
        <v>0</v>
      </c>
    </row>
    <row r="38" spans="1:9" x14ac:dyDescent="0.25">
      <c r="A38" s="14">
        <v>2167</v>
      </c>
      <c r="B38" s="14">
        <v>0</v>
      </c>
      <c r="C38" s="14">
        <v>-26704</v>
      </c>
      <c r="D38" s="14">
        <v>0</v>
      </c>
      <c r="E38" s="70">
        <f t="shared" si="0"/>
        <v>-26704</v>
      </c>
      <c r="F38" s="14">
        <v>-22466.36</v>
      </c>
      <c r="G38" s="14">
        <v>0</v>
      </c>
      <c r="H38" s="14">
        <v>0</v>
      </c>
      <c r="I38" s="71">
        <f t="shared" si="1"/>
        <v>-22466.36</v>
      </c>
    </row>
    <row r="39" spans="1:9" x14ac:dyDescent="0.25">
      <c r="A39" s="14">
        <v>2168</v>
      </c>
      <c r="B39" s="14">
        <v>-16000</v>
      </c>
      <c r="C39" s="14">
        <v>-130983.73</v>
      </c>
      <c r="D39" s="14">
        <v>0</v>
      </c>
      <c r="E39" s="70">
        <f t="shared" si="0"/>
        <v>-146983.72999999998</v>
      </c>
      <c r="F39" s="14">
        <v>-23948.66</v>
      </c>
      <c r="G39" s="14">
        <v>0</v>
      </c>
      <c r="H39" s="14">
        <v>0</v>
      </c>
      <c r="I39" s="71">
        <f t="shared" si="1"/>
        <v>-23948.66</v>
      </c>
    </row>
    <row r="40" spans="1:9" x14ac:dyDescent="0.25">
      <c r="A40" s="14">
        <v>2169</v>
      </c>
      <c r="B40" s="14">
        <v>-41710.589999999997</v>
      </c>
      <c r="C40" s="14">
        <v>-57887</v>
      </c>
      <c r="D40" s="14">
        <v>0</v>
      </c>
      <c r="E40" s="70">
        <f t="shared" si="0"/>
        <v>-99597.59</v>
      </c>
      <c r="F40" s="14">
        <v>-25304.07</v>
      </c>
      <c r="G40" s="14">
        <v>0</v>
      </c>
      <c r="H40" s="14">
        <v>0</v>
      </c>
      <c r="I40" s="71">
        <f t="shared" si="1"/>
        <v>-25304.07</v>
      </c>
    </row>
    <row r="41" spans="1:9" x14ac:dyDescent="0.25">
      <c r="A41" s="14">
        <v>2171</v>
      </c>
      <c r="B41" s="14">
        <v>-34711.699999999997</v>
      </c>
      <c r="C41" s="14">
        <v>-283562.98</v>
      </c>
      <c r="D41" s="14">
        <v>0</v>
      </c>
      <c r="E41" s="70">
        <f t="shared" si="0"/>
        <v>-318274.68</v>
      </c>
      <c r="F41" s="14">
        <v>-12564.86</v>
      </c>
      <c r="G41" s="14">
        <v>0</v>
      </c>
      <c r="H41" s="14">
        <v>0</v>
      </c>
      <c r="I41" s="71">
        <f t="shared" si="1"/>
        <v>-12564.86</v>
      </c>
    </row>
    <row r="42" spans="1:9" x14ac:dyDescent="0.25">
      <c r="A42" s="14">
        <v>2175</v>
      </c>
      <c r="B42" s="14">
        <v>0</v>
      </c>
      <c r="C42" s="14">
        <v>-105969.92</v>
      </c>
      <c r="D42" s="14">
        <v>0</v>
      </c>
      <c r="E42" s="70">
        <f t="shared" si="0"/>
        <v>-105969.92</v>
      </c>
      <c r="F42" s="14">
        <v>-17019.16</v>
      </c>
      <c r="G42" s="14">
        <v>0</v>
      </c>
      <c r="H42" s="14">
        <v>0</v>
      </c>
      <c r="I42" s="71">
        <f t="shared" si="1"/>
        <v>-17019.16</v>
      </c>
    </row>
    <row r="43" spans="1:9" x14ac:dyDescent="0.25">
      <c r="A43" s="14">
        <v>2176</v>
      </c>
      <c r="B43" s="14">
        <v>-89699.75</v>
      </c>
      <c r="C43" s="14">
        <v>-194024.72</v>
      </c>
      <c r="D43" s="14">
        <v>0</v>
      </c>
      <c r="E43" s="70">
        <f t="shared" si="0"/>
        <v>-283724.46999999997</v>
      </c>
      <c r="F43" s="14">
        <v>0</v>
      </c>
      <c r="G43" s="14">
        <v>0</v>
      </c>
      <c r="H43" s="14">
        <v>0</v>
      </c>
      <c r="I43" s="71">
        <f t="shared" si="1"/>
        <v>0</v>
      </c>
    </row>
    <row r="44" spans="1:9" x14ac:dyDescent="0.25">
      <c r="A44" s="14">
        <v>2185</v>
      </c>
      <c r="B44" s="14">
        <v>0</v>
      </c>
      <c r="C44" s="14">
        <v>-126425.36</v>
      </c>
      <c r="D44" s="14">
        <v>0</v>
      </c>
      <c r="E44" s="70">
        <f t="shared" si="0"/>
        <v>-126425.36</v>
      </c>
      <c r="F44" s="14">
        <v>-26583.94</v>
      </c>
      <c r="G44" s="14">
        <v>0</v>
      </c>
      <c r="H44" s="14">
        <v>0</v>
      </c>
      <c r="I44" s="71">
        <f t="shared" si="1"/>
        <v>-26583.94</v>
      </c>
    </row>
    <row r="45" spans="1:9" x14ac:dyDescent="0.25">
      <c r="A45" s="14">
        <v>2187</v>
      </c>
      <c r="B45" s="14">
        <v>0</v>
      </c>
      <c r="C45" s="14">
        <v>-63423.14</v>
      </c>
      <c r="D45" s="14">
        <v>0</v>
      </c>
      <c r="E45" s="70">
        <f t="shared" si="0"/>
        <v>-63423.14</v>
      </c>
      <c r="F45" s="14">
        <v>-9775.1</v>
      </c>
      <c r="G45" s="14">
        <v>0</v>
      </c>
      <c r="H45" s="14">
        <v>0</v>
      </c>
      <c r="I45" s="71">
        <f t="shared" si="1"/>
        <v>-9775.1</v>
      </c>
    </row>
    <row r="46" spans="1:9" x14ac:dyDescent="0.25">
      <c r="A46" s="14">
        <v>2188</v>
      </c>
      <c r="B46" s="14">
        <v>-9979.15</v>
      </c>
      <c r="C46" s="14">
        <v>-69599.64</v>
      </c>
      <c r="D46" s="14">
        <v>0</v>
      </c>
      <c r="E46" s="70">
        <f t="shared" si="0"/>
        <v>-79578.789999999994</v>
      </c>
      <c r="F46" s="14">
        <v>-21206.27</v>
      </c>
      <c r="G46" s="14">
        <v>0</v>
      </c>
      <c r="H46" s="14">
        <v>0</v>
      </c>
      <c r="I46" s="71">
        <f t="shared" si="1"/>
        <v>-21206.27</v>
      </c>
    </row>
    <row r="47" spans="1:9" x14ac:dyDescent="0.25">
      <c r="A47" s="14">
        <v>2189</v>
      </c>
      <c r="B47" s="14">
        <v>0</v>
      </c>
      <c r="C47" s="14">
        <v>-107762.56</v>
      </c>
      <c r="D47" s="14">
        <v>0</v>
      </c>
      <c r="E47" s="70">
        <f t="shared" si="0"/>
        <v>-107762.56</v>
      </c>
      <c r="F47" s="14">
        <v>-27303.7</v>
      </c>
      <c r="G47" s="14">
        <v>0</v>
      </c>
      <c r="H47" s="14">
        <v>0</v>
      </c>
      <c r="I47" s="71">
        <f t="shared" si="1"/>
        <v>-27303.7</v>
      </c>
    </row>
    <row r="48" spans="1:9" x14ac:dyDescent="0.25">
      <c r="A48" s="14">
        <v>2190</v>
      </c>
      <c r="B48" s="14">
        <v>0</v>
      </c>
      <c r="C48" s="14">
        <v>-33889.050000000003</v>
      </c>
      <c r="D48" s="14">
        <v>0</v>
      </c>
      <c r="E48" s="70">
        <f t="shared" si="0"/>
        <v>-33889.050000000003</v>
      </c>
      <c r="F48" s="14">
        <v>-6143.42</v>
      </c>
      <c r="G48" s="14">
        <v>0</v>
      </c>
      <c r="H48" s="14">
        <v>0</v>
      </c>
      <c r="I48" s="71">
        <f t="shared" si="1"/>
        <v>-6143.42</v>
      </c>
    </row>
    <row r="49" spans="1:9" x14ac:dyDescent="0.25">
      <c r="A49" s="14">
        <v>2192</v>
      </c>
      <c r="B49" s="14">
        <v>-24029.82</v>
      </c>
      <c r="C49" s="14">
        <v>-60513.48</v>
      </c>
      <c r="D49" s="14">
        <v>0</v>
      </c>
      <c r="E49" s="70">
        <f t="shared" si="0"/>
        <v>-84543.3</v>
      </c>
      <c r="F49" s="14">
        <v>3304.7</v>
      </c>
      <c r="G49" s="14">
        <v>0</v>
      </c>
      <c r="H49" s="14">
        <v>-16449.98</v>
      </c>
      <c r="I49" s="71">
        <f t="shared" si="1"/>
        <v>-13145.279999999999</v>
      </c>
    </row>
    <row r="50" spans="1:9" x14ac:dyDescent="0.25">
      <c r="A50" s="14">
        <v>2193</v>
      </c>
      <c r="B50" s="14">
        <v>0</v>
      </c>
      <c r="C50" s="14">
        <v>-125894.47</v>
      </c>
      <c r="D50" s="14">
        <v>0</v>
      </c>
      <c r="E50" s="70">
        <f t="shared" si="0"/>
        <v>-125894.47</v>
      </c>
      <c r="F50" s="14">
        <v>-24598.83</v>
      </c>
      <c r="G50" s="14">
        <v>0</v>
      </c>
      <c r="H50" s="14">
        <v>-16499.580000000002</v>
      </c>
      <c r="I50" s="71">
        <f t="shared" si="1"/>
        <v>-41098.410000000003</v>
      </c>
    </row>
    <row r="51" spans="1:9" x14ac:dyDescent="0.25">
      <c r="A51" s="14">
        <v>2226</v>
      </c>
      <c r="B51" s="14">
        <v>0</v>
      </c>
      <c r="C51" s="14">
        <v>-76065.119999999995</v>
      </c>
      <c r="D51" s="14">
        <v>0</v>
      </c>
      <c r="E51" s="70">
        <f t="shared" si="0"/>
        <v>-76065.119999999995</v>
      </c>
      <c r="F51" s="14">
        <v>-11785.8</v>
      </c>
      <c r="G51" s="14">
        <v>0</v>
      </c>
      <c r="H51" s="14">
        <v>0</v>
      </c>
      <c r="I51" s="71">
        <f t="shared" si="1"/>
        <v>-11785.8</v>
      </c>
    </row>
    <row r="52" spans="1:9" x14ac:dyDescent="0.25">
      <c r="A52" s="14">
        <v>2227</v>
      </c>
      <c r="B52" s="14">
        <v>0</v>
      </c>
      <c r="C52" s="14">
        <v>-86404.13</v>
      </c>
      <c r="D52" s="14">
        <v>0</v>
      </c>
      <c r="E52" s="70">
        <f t="shared" si="0"/>
        <v>-86404.13</v>
      </c>
      <c r="F52" s="14">
        <v>-9672.51</v>
      </c>
      <c r="G52" s="14">
        <v>0</v>
      </c>
      <c r="H52" s="14">
        <v>0</v>
      </c>
      <c r="I52" s="71">
        <f t="shared" si="1"/>
        <v>-9672.51</v>
      </c>
    </row>
    <row r="53" spans="1:9" x14ac:dyDescent="0.25">
      <c r="A53" s="14">
        <v>2228</v>
      </c>
      <c r="B53" s="14">
        <v>0</v>
      </c>
      <c r="C53" s="14">
        <v>-147787.92000000001</v>
      </c>
      <c r="D53" s="14">
        <v>0</v>
      </c>
      <c r="E53" s="70">
        <f t="shared" si="0"/>
        <v>-147787.92000000001</v>
      </c>
      <c r="F53" s="14">
        <v>-33336.879999999997</v>
      </c>
      <c r="G53" s="14">
        <v>0</v>
      </c>
      <c r="H53" s="14">
        <v>0</v>
      </c>
      <c r="I53" s="71">
        <f t="shared" si="1"/>
        <v>-33336.879999999997</v>
      </c>
    </row>
    <row r="54" spans="1:9" x14ac:dyDescent="0.25">
      <c r="A54" s="14">
        <v>2231</v>
      </c>
      <c r="B54" s="14">
        <v>0</v>
      </c>
      <c r="C54" s="14">
        <v>-120310.88</v>
      </c>
      <c r="D54" s="14">
        <v>0</v>
      </c>
      <c r="E54" s="70">
        <f t="shared" si="0"/>
        <v>-120310.88</v>
      </c>
      <c r="F54" s="14">
        <v>-24547.14</v>
      </c>
      <c r="G54" s="14">
        <v>0</v>
      </c>
      <c r="H54" s="14">
        <v>0</v>
      </c>
      <c r="I54" s="71">
        <f t="shared" si="1"/>
        <v>-24547.14</v>
      </c>
    </row>
    <row r="55" spans="1:9" x14ac:dyDescent="0.25">
      <c r="A55" s="14">
        <v>2239</v>
      </c>
      <c r="B55" s="14">
        <v>0</v>
      </c>
      <c r="C55" s="14">
        <v>20425.349999999999</v>
      </c>
      <c r="D55" s="14">
        <v>0</v>
      </c>
      <c r="E55" s="70">
        <f t="shared" si="0"/>
        <v>20425.349999999999</v>
      </c>
      <c r="F55" s="14">
        <v>-20321.14</v>
      </c>
      <c r="G55" s="14">
        <v>0</v>
      </c>
      <c r="H55" s="14">
        <v>-18284.14</v>
      </c>
      <c r="I55" s="71">
        <f t="shared" si="1"/>
        <v>-38605.279999999999</v>
      </c>
    </row>
    <row r="56" spans="1:9" x14ac:dyDescent="0.25">
      <c r="A56" s="14">
        <v>2245</v>
      </c>
      <c r="B56" s="14">
        <v>0</v>
      </c>
      <c r="C56" s="14">
        <v>-312137.84999999998</v>
      </c>
      <c r="D56" s="14">
        <v>0</v>
      </c>
      <c r="E56" s="70">
        <f t="shared" si="0"/>
        <v>-312137.84999999998</v>
      </c>
      <c r="F56" s="14">
        <v>-4117.12</v>
      </c>
      <c r="G56" s="14">
        <v>0</v>
      </c>
      <c r="H56" s="14">
        <v>0</v>
      </c>
      <c r="I56" s="71">
        <f t="shared" si="1"/>
        <v>-4117.12</v>
      </c>
    </row>
    <row r="57" spans="1:9" x14ac:dyDescent="0.25">
      <c r="A57" s="14">
        <v>2254</v>
      </c>
      <c r="B57" s="14">
        <v>0</v>
      </c>
      <c r="C57" s="14">
        <v>-111666.61</v>
      </c>
      <c r="D57" s="14">
        <v>0</v>
      </c>
      <c r="E57" s="70">
        <f t="shared" si="0"/>
        <v>-111666.61</v>
      </c>
      <c r="F57" s="14">
        <v>-19572.580000000002</v>
      </c>
      <c r="G57" s="14">
        <v>0</v>
      </c>
      <c r="H57" s="14">
        <v>0</v>
      </c>
      <c r="I57" s="71">
        <f t="shared" si="1"/>
        <v>-19572.580000000002</v>
      </c>
    </row>
    <row r="58" spans="1:9" x14ac:dyDescent="0.25">
      <c r="A58" s="14">
        <v>2258</v>
      </c>
      <c r="B58" s="14">
        <v>0</v>
      </c>
      <c r="C58" s="14">
        <v>-250883.72</v>
      </c>
      <c r="D58" s="14">
        <v>0</v>
      </c>
      <c r="E58" s="70">
        <f t="shared" si="0"/>
        <v>-250883.72</v>
      </c>
      <c r="F58" s="14">
        <v>-16739.2</v>
      </c>
      <c r="G58" s="14">
        <v>0</v>
      </c>
      <c r="H58" s="14">
        <v>0</v>
      </c>
      <c r="I58" s="71">
        <f t="shared" si="1"/>
        <v>-16739.2</v>
      </c>
    </row>
    <row r="59" spans="1:9" x14ac:dyDescent="0.25">
      <c r="A59" s="14">
        <v>2263</v>
      </c>
      <c r="B59" s="14">
        <v>-85000</v>
      </c>
      <c r="C59" s="14">
        <v>-81474.990000000005</v>
      </c>
      <c r="D59" s="14">
        <v>0</v>
      </c>
      <c r="E59" s="70">
        <f t="shared" si="0"/>
        <v>-166474.99</v>
      </c>
      <c r="F59" s="14">
        <v>0</v>
      </c>
      <c r="G59" s="14">
        <v>0</v>
      </c>
      <c r="H59" s="14">
        <v>0</v>
      </c>
      <c r="I59" s="71">
        <f t="shared" si="1"/>
        <v>0</v>
      </c>
    </row>
    <row r="60" spans="1:9" x14ac:dyDescent="0.25">
      <c r="A60" s="14">
        <v>2265</v>
      </c>
      <c r="B60" s="14">
        <v>-2519.6999999999998</v>
      </c>
      <c r="C60" s="14">
        <v>-15649.23</v>
      </c>
      <c r="D60" s="14">
        <v>0</v>
      </c>
      <c r="E60" s="70">
        <f t="shared" si="0"/>
        <v>-18168.93</v>
      </c>
      <c r="F60" s="14">
        <v>-14412.39</v>
      </c>
      <c r="G60" s="14">
        <v>0</v>
      </c>
      <c r="H60" s="14">
        <v>0</v>
      </c>
      <c r="I60" s="71">
        <f t="shared" si="1"/>
        <v>-14412.39</v>
      </c>
    </row>
    <row r="61" spans="1:9" x14ac:dyDescent="0.25">
      <c r="A61" s="14">
        <v>2268</v>
      </c>
      <c r="B61" s="14">
        <v>-14906.16</v>
      </c>
      <c r="C61" s="14">
        <v>-51433.82</v>
      </c>
      <c r="D61" s="14">
        <v>0</v>
      </c>
      <c r="E61" s="70">
        <f t="shared" si="0"/>
        <v>-66339.98</v>
      </c>
      <c r="F61" s="14">
        <v>-24323.41</v>
      </c>
      <c r="G61" s="14">
        <v>0</v>
      </c>
      <c r="H61" s="14">
        <v>0</v>
      </c>
      <c r="I61" s="71">
        <f t="shared" si="1"/>
        <v>-24323.41</v>
      </c>
    </row>
    <row r="62" spans="1:9" x14ac:dyDescent="0.25">
      <c r="A62" s="14">
        <v>2269</v>
      </c>
      <c r="B62" s="14">
        <v>0</v>
      </c>
      <c r="C62" s="14">
        <v>-89626.66</v>
      </c>
      <c r="D62" s="14">
        <v>0</v>
      </c>
      <c r="E62" s="70">
        <f t="shared" si="0"/>
        <v>-89626.66</v>
      </c>
      <c r="F62" s="14">
        <v>10802.41</v>
      </c>
      <c r="G62" s="14">
        <v>0</v>
      </c>
      <c r="H62" s="14">
        <v>0</v>
      </c>
      <c r="I62" s="71">
        <f t="shared" si="1"/>
        <v>10802.41</v>
      </c>
    </row>
    <row r="63" spans="1:9" x14ac:dyDescent="0.25">
      <c r="A63" s="14">
        <v>2270</v>
      </c>
      <c r="B63" s="14">
        <v>0</v>
      </c>
      <c r="C63" s="14">
        <v>-54886.57</v>
      </c>
      <c r="D63" s="14">
        <v>0</v>
      </c>
      <c r="E63" s="70">
        <f t="shared" si="0"/>
        <v>-54886.57</v>
      </c>
      <c r="F63" s="14">
        <v>-8266.56</v>
      </c>
      <c r="G63" s="14">
        <v>0</v>
      </c>
      <c r="H63" s="14">
        <v>-6500</v>
      </c>
      <c r="I63" s="71">
        <f t="shared" si="1"/>
        <v>-14766.56</v>
      </c>
    </row>
    <row r="64" spans="1:9" x14ac:dyDescent="0.25">
      <c r="A64" s="14">
        <v>2275</v>
      </c>
      <c r="B64" s="14">
        <v>-37939.96</v>
      </c>
      <c r="C64" s="14">
        <v>-141841.29</v>
      </c>
      <c r="D64" s="14">
        <v>0</v>
      </c>
      <c r="E64" s="70">
        <f t="shared" ref="E64:E125" si="3">SUM(B64:D64)</f>
        <v>-179781.25</v>
      </c>
      <c r="F64" s="14">
        <v>-15263.47</v>
      </c>
      <c r="G64" s="14">
        <v>0</v>
      </c>
      <c r="H64" s="14">
        <v>0</v>
      </c>
      <c r="I64" s="71">
        <f t="shared" ref="I64:I125" si="4">SUM(F64:H64)</f>
        <v>-15263.47</v>
      </c>
    </row>
    <row r="65" spans="1:9" x14ac:dyDescent="0.25">
      <c r="A65" s="14">
        <v>2276</v>
      </c>
      <c r="B65" s="14">
        <v>-19602.59</v>
      </c>
      <c r="C65" s="14">
        <v>0</v>
      </c>
      <c r="D65" s="14">
        <v>0</v>
      </c>
      <c r="E65" s="70">
        <f t="shared" si="3"/>
        <v>-19602.59</v>
      </c>
      <c r="F65" s="14">
        <v>-17831.36</v>
      </c>
      <c r="G65" s="14">
        <v>0</v>
      </c>
      <c r="H65" s="14">
        <v>0</v>
      </c>
      <c r="I65" s="71">
        <f t="shared" si="4"/>
        <v>-17831.36</v>
      </c>
    </row>
    <row r="66" spans="1:9" x14ac:dyDescent="0.25">
      <c r="A66" s="14">
        <v>2278</v>
      </c>
      <c r="B66" s="14">
        <v>0</v>
      </c>
      <c r="C66" s="14">
        <v>-89347.21</v>
      </c>
      <c r="D66" s="14">
        <v>0</v>
      </c>
      <c r="E66" s="70">
        <f t="shared" si="3"/>
        <v>-89347.21</v>
      </c>
      <c r="F66" s="14">
        <v>-27817.16</v>
      </c>
      <c r="G66" s="14">
        <v>0</v>
      </c>
      <c r="H66" s="14">
        <v>0</v>
      </c>
      <c r="I66" s="71">
        <f t="shared" si="4"/>
        <v>-27817.16</v>
      </c>
    </row>
    <row r="67" spans="1:9" x14ac:dyDescent="0.25">
      <c r="A67" s="14">
        <v>2279</v>
      </c>
      <c r="B67" s="14">
        <v>0</v>
      </c>
      <c r="C67" s="14">
        <v>-42221</v>
      </c>
      <c r="D67" s="14">
        <v>0</v>
      </c>
      <c r="E67" s="70">
        <f t="shared" si="3"/>
        <v>-42221</v>
      </c>
      <c r="F67" s="14">
        <v>-8224.4699999999993</v>
      </c>
      <c r="G67" s="14">
        <v>0</v>
      </c>
      <c r="H67" s="14">
        <v>0</v>
      </c>
      <c r="I67" s="71">
        <f t="shared" si="4"/>
        <v>-8224.4699999999993</v>
      </c>
    </row>
    <row r="68" spans="1:9" x14ac:dyDescent="0.25">
      <c r="A68" s="14">
        <v>2280</v>
      </c>
      <c r="B68" s="14">
        <v>0</v>
      </c>
      <c r="C68" s="14">
        <v>-120705.26</v>
      </c>
      <c r="D68" s="14">
        <v>0</v>
      </c>
      <c r="E68" s="70">
        <f t="shared" si="3"/>
        <v>-120705.26</v>
      </c>
      <c r="F68" s="14">
        <v>-9005.8700000000008</v>
      </c>
      <c r="G68" s="14">
        <v>0</v>
      </c>
      <c r="H68" s="14">
        <v>0</v>
      </c>
      <c r="I68" s="71">
        <f t="shared" si="4"/>
        <v>-9005.8700000000008</v>
      </c>
    </row>
    <row r="69" spans="1:9" x14ac:dyDescent="0.25">
      <c r="A69" s="14">
        <v>2282</v>
      </c>
      <c r="B69" s="14">
        <v>0</v>
      </c>
      <c r="C69" s="14">
        <v>-88840.56</v>
      </c>
      <c r="D69" s="14">
        <v>0</v>
      </c>
      <c r="E69" s="70">
        <f t="shared" si="3"/>
        <v>-88840.56</v>
      </c>
      <c r="F69" s="14">
        <v>-27413.49</v>
      </c>
      <c r="G69" s="14">
        <v>0</v>
      </c>
      <c r="H69" s="14">
        <v>0</v>
      </c>
      <c r="I69" s="71">
        <f t="shared" si="4"/>
        <v>-27413.49</v>
      </c>
    </row>
    <row r="70" spans="1:9" x14ac:dyDescent="0.25">
      <c r="A70" s="14">
        <v>2285</v>
      </c>
      <c r="B70" s="14">
        <v>0</v>
      </c>
      <c r="C70" s="14">
        <v>-95999.41</v>
      </c>
      <c r="D70" s="14">
        <v>0</v>
      </c>
      <c r="E70" s="70">
        <f t="shared" si="3"/>
        <v>-95999.41</v>
      </c>
      <c r="F70" s="14">
        <v>-48167.37</v>
      </c>
      <c r="G70" s="14">
        <v>0</v>
      </c>
      <c r="H70" s="14">
        <v>-13557.15</v>
      </c>
      <c r="I70" s="71">
        <f t="shared" si="4"/>
        <v>-61724.520000000004</v>
      </c>
    </row>
    <row r="71" spans="1:9" x14ac:dyDescent="0.25">
      <c r="A71" s="14">
        <v>2289</v>
      </c>
      <c r="B71" s="14">
        <v>0</v>
      </c>
      <c r="C71" s="14">
        <v>-36679.699999999997</v>
      </c>
      <c r="D71" s="14">
        <v>0</v>
      </c>
      <c r="E71" s="70">
        <f t="shared" si="3"/>
        <v>-36679.699999999997</v>
      </c>
      <c r="F71" s="14">
        <v>-17945.060000000001</v>
      </c>
      <c r="G71" s="14">
        <v>0</v>
      </c>
      <c r="H71" s="14">
        <v>0</v>
      </c>
      <c r="I71" s="71">
        <f t="shared" si="4"/>
        <v>-17945.060000000001</v>
      </c>
    </row>
    <row r="72" spans="1:9" x14ac:dyDescent="0.25">
      <c r="A72" s="14">
        <v>2298</v>
      </c>
      <c r="B72" s="14">
        <v>-228957.77</v>
      </c>
      <c r="C72" s="14">
        <v>0</v>
      </c>
      <c r="D72" s="14">
        <v>0</v>
      </c>
      <c r="E72" s="70">
        <f t="shared" si="3"/>
        <v>-228957.77</v>
      </c>
      <c r="F72" s="14">
        <v>-40252.300000000003</v>
      </c>
      <c r="G72" s="14">
        <v>0</v>
      </c>
      <c r="H72" s="14">
        <v>0</v>
      </c>
      <c r="I72" s="71">
        <f t="shared" si="4"/>
        <v>-40252.300000000003</v>
      </c>
    </row>
    <row r="73" spans="1:9" x14ac:dyDescent="0.25">
      <c r="A73" s="14">
        <v>2300</v>
      </c>
      <c r="B73" s="14">
        <v>0</v>
      </c>
      <c r="C73" s="14">
        <v>-72861.960000000006</v>
      </c>
      <c r="D73" s="14">
        <v>0</v>
      </c>
      <c r="E73" s="70">
        <f t="shared" si="3"/>
        <v>-72861.960000000006</v>
      </c>
      <c r="F73" s="14">
        <v>-13966.65</v>
      </c>
      <c r="G73" s="14">
        <v>0</v>
      </c>
      <c r="H73" s="14">
        <v>0</v>
      </c>
      <c r="I73" s="71">
        <f t="shared" si="4"/>
        <v>-13966.65</v>
      </c>
    </row>
    <row r="74" spans="1:9" x14ac:dyDescent="0.25">
      <c r="A74" s="14">
        <v>2312</v>
      </c>
      <c r="B74" s="14">
        <v>0</v>
      </c>
      <c r="C74" s="14">
        <v>-234515.65</v>
      </c>
      <c r="D74" s="14">
        <v>0</v>
      </c>
      <c r="E74" s="70">
        <f t="shared" si="3"/>
        <v>-234515.65</v>
      </c>
      <c r="F74" s="14">
        <v>-43674.26</v>
      </c>
      <c r="G74" s="14">
        <v>0</v>
      </c>
      <c r="H74" s="14">
        <v>0</v>
      </c>
      <c r="I74" s="71">
        <f t="shared" si="4"/>
        <v>-43674.26</v>
      </c>
    </row>
    <row r="75" spans="1:9" x14ac:dyDescent="0.25">
      <c r="A75" s="14">
        <v>2318</v>
      </c>
      <c r="B75" s="14">
        <v>-36168.020000000004</v>
      </c>
      <c r="C75" s="14">
        <v>-68393.58</v>
      </c>
      <c r="D75" s="14">
        <v>0</v>
      </c>
      <c r="E75" s="70">
        <f t="shared" si="3"/>
        <v>-104561.60000000001</v>
      </c>
      <c r="F75" s="14">
        <v>-16849.21</v>
      </c>
      <c r="G75" s="14">
        <v>0</v>
      </c>
      <c r="H75" s="14">
        <v>0</v>
      </c>
      <c r="I75" s="71">
        <f t="shared" si="4"/>
        <v>-16849.21</v>
      </c>
    </row>
    <row r="76" spans="1:9" x14ac:dyDescent="0.25">
      <c r="A76" s="14">
        <v>2320</v>
      </c>
      <c r="B76" s="14">
        <v>-7593.32</v>
      </c>
      <c r="C76" s="14">
        <v>-96758.04</v>
      </c>
      <c r="D76" s="14">
        <v>0</v>
      </c>
      <c r="E76" s="70">
        <f t="shared" si="3"/>
        <v>-104351.35999999999</v>
      </c>
      <c r="F76" s="14">
        <v>-12128</v>
      </c>
      <c r="G76" s="14">
        <v>0</v>
      </c>
      <c r="H76" s="14">
        <v>0</v>
      </c>
      <c r="I76" s="71">
        <f t="shared" si="4"/>
        <v>-12128</v>
      </c>
    </row>
    <row r="77" spans="1:9" x14ac:dyDescent="0.25">
      <c r="A77" s="14">
        <v>2321</v>
      </c>
      <c r="B77" s="14">
        <v>-100774.73999999999</v>
      </c>
      <c r="C77" s="14">
        <v>-65909.119999999995</v>
      </c>
      <c r="D77" s="14">
        <v>0</v>
      </c>
      <c r="E77" s="70">
        <f t="shared" si="3"/>
        <v>-166683.85999999999</v>
      </c>
      <c r="F77" s="14">
        <v>-17977.849999999999</v>
      </c>
      <c r="G77" s="14">
        <v>0</v>
      </c>
      <c r="H77" s="14">
        <v>0</v>
      </c>
      <c r="I77" s="71">
        <f t="shared" si="4"/>
        <v>-17977.849999999999</v>
      </c>
    </row>
    <row r="78" spans="1:9" x14ac:dyDescent="0.25">
      <c r="A78" s="14">
        <v>2322</v>
      </c>
      <c r="B78" s="14">
        <v>0</v>
      </c>
      <c r="C78" s="14">
        <v>-79224.399999999994</v>
      </c>
      <c r="D78" s="14">
        <v>0</v>
      </c>
      <c r="E78" s="70">
        <f t="shared" si="3"/>
        <v>-79224.399999999994</v>
      </c>
      <c r="F78" s="14">
        <v>-18027.82</v>
      </c>
      <c r="G78" s="14">
        <v>0</v>
      </c>
      <c r="H78" s="14">
        <v>0</v>
      </c>
      <c r="I78" s="71">
        <f t="shared" si="4"/>
        <v>-18027.82</v>
      </c>
    </row>
    <row r="79" spans="1:9" x14ac:dyDescent="0.25">
      <c r="A79" s="14">
        <v>2326</v>
      </c>
      <c r="B79" s="14">
        <v>-134957.28</v>
      </c>
      <c r="C79" s="14">
        <v>0</v>
      </c>
      <c r="D79" s="14">
        <v>0</v>
      </c>
      <c r="E79" s="70">
        <f t="shared" si="3"/>
        <v>-134957.28</v>
      </c>
      <c r="F79" s="14">
        <v>-18088.34</v>
      </c>
      <c r="G79" s="14">
        <v>0</v>
      </c>
      <c r="H79" s="14">
        <v>0</v>
      </c>
      <c r="I79" s="71">
        <f t="shared" si="4"/>
        <v>-18088.34</v>
      </c>
    </row>
    <row r="80" spans="1:9" x14ac:dyDescent="0.25">
      <c r="A80" s="14">
        <v>2328</v>
      </c>
      <c r="B80" s="14">
        <v>-179448.32000000001</v>
      </c>
      <c r="C80" s="14">
        <v>0</v>
      </c>
      <c r="D80" s="14">
        <v>0</v>
      </c>
      <c r="E80" s="70">
        <f t="shared" si="3"/>
        <v>-179448.32000000001</v>
      </c>
      <c r="F80" s="14">
        <v>-9680.57</v>
      </c>
      <c r="G80" s="14">
        <v>0</v>
      </c>
      <c r="H80" s="14">
        <v>-5642.5</v>
      </c>
      <c r="I80" s="71">
        <f t="shared" si="4"/>
        <v>-15323.07</v>
      </c>
    </row>
    <row r="81" spans="1:9" x14ac:dyDescent="0.25">
      <c r="A81" s="14">
        <v>2329</v>
      </c>
      <c r="B81" s="14">
        <v>-267515.29000000004</v>
      </c>
      <c r="C81" s="14">
        <v>0</v>
      </c>
      <c r="D81" s="14">
        <v>0</v>
      </c>
      <c r="E81" s="70">
        <f t="shared" si="3"/>
        <v>-267515.29000000004</v>
      </c>
      <c r="F81" s="14">
        <v>-19183.400000000001</v>
      </c>
      <c r="G81" s="14">
        <v>0</v>
      </c>
      <c r="H81" s="14">
        <v>0</v>
      </c>
      <c r="I81" s="71">
        <f t="shared" si="4"/>
        <v>-19183.400000000001</v>
      </c>
    </row>
    <row r="82" spans="1:9" x14ac:dyDescent="0.25">
      <c r="A82" s="14">
        <v>2337</v>
      </c>
      <c r="B82" s="14">
        <v>0</v>
      </c>
      <c r="C82" s="14">
        <v>-129034.01</v>
      </c>
      <c r="D82" s="14">
        <v>0</v>
      </c>
      <c r="E82" s="70">
        <f t="shared" si="3"/>
        <v>-129034.01</v>
      </c>
      <c r="F82" s="14">
        <v>-1410.3</v>
      </c>
      <c r="G82" s="14">
        <v>0</v>
      </c>
      <c r="H82" s="14">
        <v>0</v>
      </c>
      <c r="I82" s="71">
        <f t="shared" si="4"/>
        <v>-1410.3</v>
      </c>
    </row>
    <row r="83" spans="1:9" x14ac:dyDescent="0.25">
      <c r="A83" s="14">
        <v>2340</v>
      </c>
      <c r="B83" s="14">
        <v>0</v>
      </c>
      <c r="C83" s="14">
        <v>-30220.06</v>
      </c>
      <c r="D83" s="14">
        <v>0</v>
      </c>
      <c r="E83" s="70">
        <f t="shared" si="3"/>
        <v>-30220.06</v>
      </c>
      <c r="F83" s="14">
        <v>-24654.83</v>
      </c>
      <c r="G83" s="14">
        <v>0</v>
      </c>
      <c r="H83" s="14">
        <v>0</v>
      </c>
      <c r="I83" s="71">
        <f t="shared" si="4"/>
        <v>-24654.83</v>
      </c>
    </row>
    <row r="84" spans="1:9" x14ac:dyDescent="0.25">
      <c r="A84" s="14">
        <v>2345</v>
      </c>
      <c r="B84" s="14">
        <v>-5742.67</v>
      </c>
      <c r="C84" s="14">
        <v>-128498.09</v>
      </c>
      <c r="D84" s="14">
        <v>0</v>
      </c>
      <c r="E84" s="70">
        <f t="shared" si="3"/>
        <v>-134240.76</v>
      </c>
      <c r="F84" s="14">
        <v>-13410</v>
      </c>
      <c r="G84" s="14">
        <v>0</v>
      </c>
      <c r="H84" s="14">
        <v>0</v>
      </c>
      <c r="I84" s="71">
        <f t="shared" si="4"/>
        <v>-13410</v>
      </c>
    </row>
    <row r="85" spans="1:9" x14ac:dyDescent="0.25">
      <c r="A85" s="14">
        <v>2431</v>
      </c>
      <c r="B85" s="14">
        <v>0</v>
      </c>
      <c r="C85" s="14">
        <v>-90503.5</v>
      </c>
      <c r="D85" s="14">
        <v>0</v>
      </c>
      <c r="E85" s="70">
        <f t="shared" si="3"/>
        <v>-90503.5</v>
      </c>
      <c r="F85" s="14">
        <v>-11808.99</v>
      </c>
      <c r="G85" s="14">
        <v>0</v>
      </c>
      <c r="H85" s="14">
        <v>0</v>
      </c>
      <c r="I85" s="71">
        <f t="shared" si="4"/>
        <v>-11808.99</v>
      </c>
    </row>
    <row r="86" spans="1:9" x14ac:dyDescent="0.25">
      <c r="A86" s="14">
        <v>2434</v>
      </c>
      <c r="B86" s="14">
        <v>0</v>
      </c>
      <c r="C86" s="14">
        <v>-401050.49</v>
      </c>
      <c r="D86" s="14">
        <v>0</v>
      </c>
      <c r="E86" s="70">
        <f t="shared" si="3"/>
        <v>-401050.49</v>
      </c>
      <c r="F86" s="14">
        <v>-6867.73</v>
      </c>
      <c r="G86" s="14">
        <v>0</v>
      </c>
      <c r="H86" s="14">
        <v>0</v>
      </c>
      <c r="I86" s="71">
        <f t="shared" si="4"/>
        <v>-6867.73</v>
      </c>
    </row>
    <row r="87" spans="1:9" x14ac:dyDescent="0.25">
      <c r="A87" s="14">
        <v>2454</v>
      </c>
      <c r="B87" s="14">
        <v>-33225.270000000004</v>
      </c>
      <c r="C87" s="14">
        <v>-90320.24</v>
      </c>
      <c r="D87" s="14">
        <v>0</v>
      </c>
      <c r="E87" s="70">
        <f t="shared" si="3"/>
        <v>-123545.51000000001</v>
      </c>
      <c r="F87" s="14">
        <v>-17653.78</v>
      </c>
      <c r="G87" s="14">
        <v>0</v>
      </c>
      <c r="H87" s="14">
        <v>0</v>
      </c>
      <c r="I87" s="71">
        <f t="shared" si="4"/>
        <v>-17653.78</v>
      </c>
    </row>
    <row r="88" spans="1:9" x14ac:dyDescent="0.25">
      <c r="A88" s="14">
        <v>2459</v>
      </c>
      <c r="B88" s="14">
        <v>-64015.53</v>
      </c>
      <c r="C88" s="14">
        <v>0</v>
      </c>
      <c r="D88" s="14">
        <v>0</v>
      </c>
      <c r="E88" s="70">
        <f t="shared" si="3"/>
        <v>-64015.53</v>
      </c>
      <c r="F88" s="14">
        <v>0</v>
      </c>
      <c r="G88" s="14">
        <v>0</v>
      </c>
      <c r="H88" s="14">
        <v>0</v>
      </c>
      <c r="I88" s="71">
        <f t="shared" si="4"/>
        <v>0</v>
      </c>
    </row>
    <row r="89" spans="1:9" x14ac:dyDescent="0.25">
      <c r="A89" s="14">
        <v>2465</v>
      </c>
      <c r="B89" s="14">
        <v>-22522.29</v>
      </c>
      <c r="C89" s="14">
        <v>-248696.22</v>
      </c>
      <c r="D89" s="14">
        <v>0</v>
      </c>
      <c r="E89" s="70">
        <f t="shared" si="3"/>
        <v>-271218.51</v>
      </c>
      <c r="F89" s="14">
        <v>-43856.75</v>
      </c>
      <c r="G89" s="14">
        <v>0</v>
      </c>
      <c r="H89" s="14">
        <v>0</v>
      </c>
      <c r="I89" s="71">
        <f t="shared" si="4"/>
        <v>-43856.75</v>
      </c>
    </row>
    <row r="90" spans="1:9" x14ac:dyDescent="0.25">
      <c r="A90" s="14">
        <v>2471</v>
      </c>
      <c r="B90" s="14">
        <v>-123491</v>
      </c>
      <c r="C90" s="14">
        <v>-425413.07</v>
      </c>
      <c r="D90" s="14">
        <v>-5688.93</v>
      </c>
      <c r="E90" s="70">
        <f t="shared" si="3"/>
        <v>-554593.00000000012</v>
      </c>
      <c r="F90" s="14">
        <v>-36801.67</v>
      </c>
      <c r="G90" s="14">
        <v>0</v>
      </c>
      <c r="H90" s="14">
        <v>0</v>
      </c>
      <c r="I90" s="71">
        <f t="shared" si="4"/>
        <v>-36801.67</v>
      </c>
    </row>
    <row r="91" spans="1:9" x14ac:dyDescent="0.25">
      <c r="A91" s="14">
        <v>2474</v>
      </c>
      <c r="B91" s="14">
        <v>-6650</v>
      </c>
      <c r="C91" s="14">
        <v>-205463.76</v>
      </c>
      <c r="D91" s="14">
        <v>0</v>
      </c>
      <c r="E91" s="70">
        <f t="shared" si="3"/>
        <v>-212113.76</v>
      </c>
      <c r="F91" s="14">
        <v>-25409.69</v>
      </c>
      <c r="G91" s="14">
        <v>0</v>
      </c>
      <c r="H91" s="14">
        <v>0</v>
      </c>
      <c r="I91" s="71">
        <f t="shared" si="4"/>
        <v>-25409.69</v>
      </c>
    </row>
    <row r="92" spans="1:9" x14ac:dyDescent="0.25">
      <c r="A92" s="14">
        <v>2482</v>
      </c>
      <c r="B92" s="14">
        <v>0</v>
      </c>
      <c r="C92" s="14">
        <v>-197476.33</v>
      </c>
      <c r="D92" s="14">
        <v>0</v>
      </c>
      <c r="E92" s="70">
        <f t="shared" si="3"/>
        <v>-197476.33</v>
      </c>
      <c r="F92" s="14">
        <v>-33590.410000000003</v>
      </c>
      <c r="G92" s="14">
        <v>0</v>
      </c>
      <c r="H92" s="14">
        <v>0</v>
      </c>
      <c r="I92" s="71">
        <f t="shared" si="4"/>
        <v>-33590.410000000003</v>
      </c>
    </row>
    <row r="93" spans="1:9" x14ac:dyDescent="0.25">
      <c r="A93" s="14">
        <v>2490</v>
      </c>
      <c r="B93" s="14">
        <v>0</v>
      </c>
      <c r="C93" s="14">
        <v>-23808.3</v>
      </c>
      <c r="D93" s="14">
        <v>0</v>
      </c>
      <c r="E93" s="70">
        <f t="shared" si="3"/>
        <v>-23808.3</v>
      </c>
      <c r="F93" s="14">
        <v>-14823.55</v>
      </c>
      <c r="G93" s="14">
        <v>0</v>
      </c>
      <c r="H93" s="14">
        <v>-1889.61</v>
      </c>
      <c r="I93" s="71">
        <f t="shared" si="4"/>
        <v>-16713.16</v>
      </c>
    </row>
    <row r="94" spans="1:9" x14ac:dyDescent="0.25">
      <c r="A94" s="14">
        <v>2509</v>
      </c>
      <c r="B94" s="14">
        <v>0</v>
      </c>
      <c r="C94" s="14">
        <v>-107828.03</v>
      </c>
      <c r="D94" s="14">
        <v>0</v>
      </c>
      <c r="E94" s="70">
        <f t="shared" si="3"/>
        <v>-107828.03</v>
      </c>
      <c r="F94" s="14">
        <v>-16981</v>
      </c>
      <c r="G94" s="14">
        <v>0</v>
      </c>
      <c r="H94" s="14">
        <v>0</v>
      </c>
      <c r="I94" s="71">
        <f t="shared" si="4"/>
        <v>-16981</v>
      </c>
    </row>
    <row r="95" spans="1:9" x14ac:dyDescent="0.25">
      <c r="A95" s="14">
        <v>2510</v>
      </c>
      <c r="B95" s="14">
        <v>-49841.72</v>
      </c>
      <c r="C95" s="14">
        <v>-110396.67</v>
      </c>
      <c r="D95" s="14">
        <v>0</v>
      </c>
      <c r="E95" s="70">
        <f t="shared" si="3"/>
        <v>-160238.39000000001</v>
      </c>
      <c r="F95" s="14">
        <v>-25217.38</v>
      </c>
      <c r="G95" s="14">
        <v>0</v>
      </c>
      <c r="H95" s="14">
        <v>0</v>
      </c>
      <c r="I95" s="71">
        <f t="shared" si="4"/>
        <v>-25217.38</v>
      </c>
    </row>
    <row r="96" spans="1:9" x14ac:dyDescent="0.25">
      <c r="A96" s="14">
        <v>2514</v>
      </c>
      <c r="B96" s="14">
        <v>0</v>
      </c>
      <c r="C96" s="14">
        <v>-9573.44</v>
      </c>
      <c r="D96" s="14">
        <v>0</v>
      </c>
      <c r="E96" s="70">
        <f t="shared" si="3"/>
        <v>-9573.44</v>
      </c>
      <c r="F96" s="14">
        <v>-7420.62</v>
      </c>
      <c r="G96" s="14">
        <v>0</v>
      </c>
      <c r="H96" s="14">
        <v>0</v>
      </c>
      <c r="I96" s="71">
        <f t="shared" si="4"/>
        <v>-7420.62</v>
      </c>
    </row>
    <row r="97" spans="1:9" x14ac:dyDescent="0.25">
      <c r="A97" s="14">
        <v>2519</v>
      </c>
      <c r="B97" s="14">
        <v>-13500</v>
      </c>
      <c r="C97" s="14">
        <v>-71508.69</v>
      </c>
      <c r="D97" s="14">
        <v>-78.59</v>
      </c>
      <c r="E97" s="70">
        <f t="shared" si="3"/>
        <v>-85087.28</v>
      </c>
      <c r="F97" s="14">
        <v>-20700.78</v>
      </c>
      <c r="G97" s="14">
        <v>0</v>
      </c>
      <c r="H97" s="14">
        <v>0</v>
      </c>
      <c r="I97" s="71">
        <f t="shared" si="4"/>
        <v>-20700.78</v>
      </c>
    </row>
    <row r="98" spans="1:9" x14ac:dyDescent="0.25">
      <c r="A98" s="14">
        <v>2520</v>
      </c>
      <c r="B98" s="14">
        <v>0</v>
      </c>
      <c r="C98" s="14">
        <v>-203228.65</v>
      </c>
      <c r="D98" s="14">
        <v>0</v>
      </c>
      <c r="E98" s="70">
        <f t="shared" si="3"/>
        <v>-203228.65</v>
      </c>
      <c r="F98" s="14">
        <v>-22637.8</v>
      </c>
      <c r="G98" s="14">
        <v>0</v>
      </c>
      <c r="H98" s="14">
        <v>0</v>
      </c>
      <c r="I98" s="71">
        <f t="shared" si="4"/>
        <v>-22637.8</v>
      </c>
    </row>
    <row r="99" spans="1:9" x14ac:dyDescent="0.25">
      <c r="A99" s="14">
        <v>2524</v>
      </c>
      <c r="B99" s="14">
        <v>-10261</v>
      </c>
      <c r="C99" s="14">
        <v>-84041.65</v>
      </c>
      <c r="D99" s="14">
        <v>0</v>
      </c>
      <c r="E99" s="70">
        <f t="shared" si="3"/>
        <v>-94302.65</v>
      </c>
      <c r="F99" s="14">
        <v>-14847.58</v>
      </c>
      <c r="G99" s="14">
        <v>0</v>
      </c>
      <c r="H99" s="14">
        <v>0</v>
      </c>
      <c r="I99" s="71">
        <f t="shared" si="4"/>
        <v>-14847.58</v>
      </c>
    </row>
    <row r="100" spans="1:9" x14ac:dyDescent="0.25">
      <c r="A100" s="14">
        <v>2525</v>
      </c>
      <c r="B100" s="14">
        <v>-15404.5</v>
      </c>
      <c r="C100" s="14">
        <v>-31352.12</v>
      </c>
      <c r="D100" s="14">
        <v>0</v>
      </c>
      <c r="E100" s="70">
        <f t="shared" si="3"/>
        <v>-46756.619999999995</v>
      </c>
      <c r="F100" s="14">
        <v>-17923.45</v>
      </c>
      <c r="G100" s="14">
        <v>0</v>
      </c>
      <c r="H100" s="14">
        <v>0</v>
      </c>
      <c r="I100" s="71">
        <f t="shared" si="4"/>
        <v>-17923.45</v>
      </c>
    </row>
    <row r="101" spans="1:9" x14ac:dyDescent="0.25">
      <c r="A101" s="14">
        <v>2530</v>
      </c>
      <c r="B101" s="14">
        <v>-32651.38</v>
      </c>
      <c r="C101" s="14">
        <v>-331774.26</v>
      </c>
      <c r="D101" s="14">
        <v>0</v>
      </c>
      <c r="E101" s="70">
        <f t="shared" si="3"/>
        <v>-364425.64</v>
      </c>
      <c r="F101" s="14">
        <v>-32654.39</v>
      </c>
      <c r="G101" s="14">
        <v>0</v>
      </c>
      <c r="H101" s="14">
        <v>-970.5</v>
      </c>
      <c r="I101" s="71">
        <f t="shared" si="4"/>
        <v>-33624.89</v>
      </c>
    </row>
    <row r="102" spans="1:9" x14ac:dyDescent="0.25">
      <c r="A102" s="14">
        <v>2532</v>
      </c>
      <c r="B102" s="14">
        <v>-6131</v>
      </c>
      <c r="C102" s="14">
        <v>-89398.98</v>
      </c>
      <c r="D102" s="14">
        <v>0</v>
      </c>
      <c r="E102" s="70">
        <f t="shared" si="3"/>
        <v>-95529.98</v>
      </c>
      <c r="F102" s="14">
        <v>-25235.19</v>
      </c>
      <c r="G102" s="14">
        <v>0</v>
      </c>
      <c r="H102" s="14">
        <v>0</v>
      </c>
      <c r="I102" s="71">
        <f t="shared" si="4"/>
        <v>-25235.19</v>
      </c>
    </row>
    <row r="103" spans="1:9" x14ac:dyDescent="0.25">
      <c r="A103" s="14">
        <v>2539</v>
      </c>
      <c r="B103" s="14">
        <v>-109809.65</v>
      </c>
      <c r="C103" s="14">
        <v>0</v>
      </c>
      <c r="D103" s="14">
        <v>0</v>
      </c>
      <c r="E103" s="70">
        <f t="shared" si="3"/>
        <v>-109809.65</v>
      </c>
      <c r="F103" s="14">
        <v>4788.9399999999996</v>
      </c>
      <c r="G103" s="14">
        <v>0</v>
      </c>
      <c r="H103" s="14">
        <v>0</v>
      </c>
      <c r="I103" s="71">
        <f t="shared" si="4"/>
        <v>4788.9399999999996</v>
      </c>
    </row>
    <row r="104" spans="1:9" x14ac:dyDescent="0.25">
      <c r="A104" s="14">
        <v>2545</v>
      </c>
      <c r="B104" s="14">
        <v>-6793</v>
      </c>
      <c r="C104" s="14">
        <v>-258440.95</v>
      </c>
      <c r="D104" s="14">
        <v>0</v>
      </c>
      <c r="E104" s="70">
        <f t="shared" si="3"/>
        <v>-265233.95</v>
      </c>
      <c r="F104" s="14">
        <v>-24383.65</v>
      </c>
      <c r="G104" s="14">
        <v>0</v>
      </c>
      <c r="H104" s="14">
        <v>0</v>
      </c>
      <c r="I104" s="71">
        <f t="shared" si="4"/>
        <v>-24383.65</v>
      </c>
    </row>
    <row r="105" spans="1:9" x14ac:dyDescent="0.25">
      <c r="A105" s="14">
        <v>2552</v>
      </c>
      <c r="B105" s="14">
        <v>-515602.51</v>
      </c>
      <c r="C105" s="14">
        <v>0</v>
      </c>
      <c r="D105" s="14">
        <v>0</v>
      </c>
      <c r="E105" s="70">
        <f t="shared" si="3"/>
        <v>-515602.51</v>
      </c>
      <c r="F105" s="14">
        <v>-16899.580000000002</v>
      </c>
      <c r="G105" s="14">
        <v>0</v>
      </c>
      <c r="H105" s="14">
        <v>0</v>
      </c>
      <c r="I105" s="71">
        <f t="shared" si="4"/>
        <v>-16899.580000000002</v>
      </c>
    </row>
    <row r="106" spans="1:9" x14ac:dyDescent="0.25">
      <c r="A106" s="14">
        <v>2559</v>
      </c>
      <c r="B106" s="14">
        <v>0</v>
      </c>
      <c r="C106" s="14">
        <v>-91036.53</v>
      </c>
      <c r="D106" s="14">
        <v>0</v>
      </c>
      <c r="E106" s="70">
        <f t="shared" si="3"/>
        <v>-91036.53</v>
      </c>
      <c r="F106" s="14">
        <v>-18908.63</v>
      </c>
      <c r="G106" s="14">
        <v>0</v>
      </c>
      <c r="H106" s="14">
        <v>0</v>
      </c>
      <c r="I106" s="71">
        <f t="shared" si="4"/>
        <v>-18908.63</v>
      </c>
    </row>
    <row r="107" spans="1:9" x14ac:dyDescent="0.25">
      <c r="A107" s="14">
        <v>2562</v>
      </c>
      <c r="B107" s="14">
        <v>0</v>
      </c>
      <c r="C107" s="14">
        <v>-20197.169999999998</v>
      </c>
      <c r="D107" s="14">
        <v>0</v>
      </c>
      <c r="E107" s="70">
        <f t="shared" si="3"/>
        <v>-20197.169999999998</v>
      </c>
      <c r="F107" s="14">
        <v>-16861.3</v>
      </c>
      <c r="G107" s="14">
        <v>0</v>
      </c>
      <c r="H107" s="14">
        <v>-6605</v>
      </c>
      <c r="I107" s="71">
        <f t="shared" si="4"/>
        <v>-23466.3</v>
      </c>
    </row>
    <row r="108" spans="1:9" x14ac:dyDescent="0.25">
      <c r="A108" s="14">
        <v>2574</v>
      </c>
      <c r="B108" s="14">
        <v>0</v>
      </c>
      <c r="C108" s="14">
        <v>-781.06</v>
      </c>
      <c r="D108" s="14">
        <v>0</v>
      </c>
      <c r="E108" s="70">
        <f t="shared" si="3"/>
        <v>-781.06</v>
      </c>
      <c r="F108" s="14">
        <v>-16919.490000000002</v>
      </c>
      <c r="G108" s="14">
        <v>0</v>
      </c>
      <c r="H108" s="14">
        <v>-4350</v>
      </c>
      <c r="I108" s="71">
        <f t="shared" si="4"/>
        <v>-21269.49</v>
      </c>
    </row>
    <row r="109" spans="1:9" x14ac:dyDescent="0.25">
      <c r="A109" s="14">
        <v>2578</v>
      </c>
      <c r="B109" s="14">
        <v>-8900.61</v>
      </c>
      <c r="C109" s="14">
        <v>-91953.600000000006</v>
      </c>
      <c r="D109" s="14">
        <v>0</v>
      </c>
      <c r="E109" s="70">
        <f t="shared" si="3"/>
        <v>-100854.21</v>
      </c>
      <c r="F109" s="14">
        <v>-16846.900000000001</v>
      </c>
      <c r="G109" s="14">
        <v>0</v>
      </c>
      <c r="H109" s="14">
        <v>0</v>
      </c>
      <c r="I109" s="71">
        <f t="shared" si="4"/>
        <v>-16846.900000000001</v>
      </c>
    </row>
    <row r="110" spans="1:9" x14ac:dyDescent="0.25">
      <c r="A110" s="14">
        <v>2586</v>
      </c>
      <c r="B110" s="14">
        <v>-4540.9399999999996</v>
      </c>
      <c r="C110" s="14">
        <v>-140221.04999999999</v>
      </c>
      <c r="D110" s="14">
        <v>0</v>
      </c>
      <c r="E110" s="70">
        <f t="shared" si="3"/>
        <v>-144761.99</v>
      </c>
      <c r="F110" s="14">
        <v>-26147.439999999999</v>
      </c>
      <c r="G110" s="14">
        <v>0</v>
      </c>
      <c r="H110" s="14">
        <v>0</v>
      </c>
      <c r="I110" s="71">
        <f t="shared" si="4"/>
        <v>-26147.439999999999</v>
      </c>
    </row>
    <row r="111" spans="1:9" x14ac:dyDescent="0.25">
      <c r="A111" s="14">
        <v>2603</v>
      </c>
      <c r="B111" s="14">
        <v>-33896</v>
      </c>
      <c r="C111" s="14">
        <v>-187841.34</v>
      </c>
      <c r="D111" s="14">
        <v>0</v>
      </c>
      <c r="E111" s="70">
        <f t="shared" si="3"/>
        <v>-221737.34</v>
      </c>
      <c r="F111" s="14">
        <v>-18947.12</v>
      </c>
      <c r="G111" s="14">
        <v>0</v>
      </c>
      <c r="H111" s="14">
        <v>0</v>
      </c>
      <c r="I111" s="71">
        <f t="shared" si="4"/>
        <v>-18947.12</v>
      </c>
    </row>
    <row r="112" spans="1:9" x14ac:dyDescent="0.25">
      <c r="A112" s="14">
        <v>2607</v>
      </c>
      <c r="B112" s="14">
        <v>-43481.240000000005</v>
      </c>
      <c r="C112" s="14">
        <v>-110130.99</v>
      </c>
      <c r="D112" s="14">
        <v>0</v>
      </c>
      <c r="E112" s="70">
        <f t="shared" si="3"/>
        <v>-153612.23000000001</v>
      </c>
      <c r="F112" s="14">
        <v>0</v>
      </c>
      <c r="G112" s="14">
        <v>0</v>
      </c>
      <c r="H112" s="14">
        <v>0</v>
      </c>
      <c r="I112" s="71">
        <f t="shared" si="4"/>
        <v>0</v>
      </c>
    </row>
    <row r="113" spans="1:9" x14ac:dyDescent="0.25">
      <c r="A113" s="14">
        <v>2615</v>
      </c>
      <c r="B113" s="14">
        <v>-66769.679999999993</v>
      </c>
      <c r="C113" s="14">
        <v>0</v>
      </c>
      <c r="D113" s="14">
        <v>0</v>
      </c>
      <c r="E113" s="70">
        <f t="shared" si="3"/>
        <v>-66769.679999999993</v>
      </c>
      <c r="F113" s="14">
        <v>-11361.36</v>
      </c>
      <c r="G113" s="14">
        <v>0</v>
      </c>
      <c r="H113" s="14">
        <v>0</v>
      </c>
      <c r="I113" s="71">
        <f t="shared" si="4"/>
        <v>-11361.36</v>
      </c>
    </row>
    <row r="114" spans="1:9" x14ac:dyDescent="0.25">
      <c r="A114" s="14">
        <v>2627</v>
      </c>
      <c r="B114" s="14">
        <v>0</v>
      </c>
      <c r="C114" s="14">
        <v>-129022.14</v>
      </c>
      <c r="D114" s="14">
        <v>0</v>
      </c>
      <c r="E114" s="70">
        <f t="shared" si="3"/>
        <v>-129022.14</v>
      </c>
      <c r="F114" s="14">
        <v>-20979.53</v>
      </c>
      <c r="G114" s="14">
        <v>0</v>
      </c>
      <c r="H114" s="14">
        <v>0</v>
      </c>
      <c r="I114" s="71">
        <f t="shared" si="4"/>
        <v>-20979.53</v>
      </c>
    </row>
    <row r="115" spans="1:9" x14ac:dyDescent="0.25">
      <c r="A115" s="14">
        <v>2632</v>
      </c>
      <c r="B115" s="14">
        <v>0</v>
      </c>
      <c r="C115" s="14">
        <v>-299891.56</v>
      </c>
      <c r="D115" s="14">
        <v>0</v>
      </c>
      <c r="E115" s="70">
        <f t="shared" si="3"/>
        <v>-299891.56</v>
      </c>
      <c r="F115" s="14">
        <v>-22246.63</v>
      </c>
      <c r="G115" s="14">
        <v>0</v>
      </c>
      <c r="H115" s="14">
        <v>0</v>
      </c>
      <c r="I115" s="71">
        <f t="shared" si="4"/>
        <v>-22246.63</v>
      </c>
    </row>
    <row r="116" spans="1:9" x14ac:dyDescent="0.25">
      <c r="A116" s="14">
        <v>2643</v>
      </c>
      <c r="B116" s="14">
        <v>0</v>
      </c>
      <c r="C116" s="14">
        <v>-55789.11</v>
      </c>
      <c r="D116" s="14">
        <v>0</v>
      </c>
      <c r="E116" s="70">
        <f t="shared" si="3"/>
        <v>-55789.11</v>
      </c>
      <c r="F116" s="14">
        <v>-24901.19</v>
      </c>
      <c r="G116" s="14">
        <v>0</v>
      </c>
      <c r="H116" s="14">
        <v>0</v>
      </c>
      <c r="I116" s="71">
        <f t="shared" si="4"/>
        <v>-24901.19</v>
      </c>
    </row>
    <row r="117" spans="1:9" x14ac:dyDescent="0.25">
      <c r="A117" s="14">
        <v>2648</v>
      </c>
      <c r="B117" s="14">
        <v>-168772.63</v>
      </c>
      <c r="C117" s="14">
        <v>0</v>
      </c>
      <c r="D117" s="14">
        <v>0</v>
      </c>
      <c r="E117" s="70">
        <f t="shared" si="3"/>
        <v>-168772.63</v>
      </c>
      <c r="F117" s="14">
        <v>-21666.71</v>
      </c>
      <c r="G117" s="14">
        <v>0</v>
      </c>
      <c r="H117" s="14">
        <v>0</v>
      </c>
      <c r="I117" s="71">
        <f t="shared" si="4"/>
        <v>-21666.71</v>
      </c>
    </row>
    <row r="118" spans="1:9" x14ac:dyDescent="0.25">
      <c r="A118" s="14">
        <v>2651</v>
      </c>
      <c r="B118" s="14">
        <v>-7600</v>
      </c>
      <c r="C118" s="14">
        <v>-64201.63</v>
      </c>
      <c r="D118" s="14">
        <v>0</v>
      </c>
      <c r="E118" s="70">
        <f t="shared" si="3"/>
        <v>-71801.63</v>
      </c>
      <c r="F118" s="14">
        <v>-15069.89</v>
      </c>
      <c r="G118" s="14">
        <v>0</v>
      </c>
      <c r="H118" s="14">
        <v>0</v>
      </c>
      <c r="I118" s="71">
        <f t="shared" si="4"/>
        <v>-15069.89</v>
      </c>
    </row>
    <row r="119" spans="1:9" x14ac:dyDescent="0.25">
      <c r="A119" s="14">
        <v>2653</v>
      </c>
      <c r="B119" s="14">
        <v>-26370.66</v>
      </c>
      <c r="C119" s="14">
        <v>-271775.7</v>
      </c>
      <c r="D119" s="14">
        <v>0</v>
      </c>
      <c r="E119" s="70">
        <f t="shared" si="3"/>
        <v>-298146.36</v>
      </c>
      <c r="F119" s="14">
        <v>0</v>
      </c>
      <c r="G119" s="14">
        <v>0</v>
      </c>
      <c r="H119" s="14">
        <v>0</v>
      </c>
      <c r="I119" s="71">
        <f t="shared" si="4"/>
        <v>0</v>
      </c>
    </row>
    <row r="120" spans="1:9" x14ac:dyDescent="0.25">
      <c r="A120" s="14">
        <v>2662</v>
      </c>
      <c r="B120" s="14">
        <v>0</v>
      </c>
      <c r="C120" s="14">
        <v>-103584.84</v>
      </c>
      <c r="D120" s="14">
        <v>0</v>
      </c>
      <c r="E120" s="70">
        <f t="shared" si="3"/>
        <v>-103584.84</v>
      </c>
      <c r="F120" s="14">
        <v>-14416.03</v>
      </c>
      <c r="G120" s="14">
        <v>0</v>
      </c>
      <c r="H120" s="14">
        <v>0</v>
      </c>
      <c r="I120" s="71">
        <f t="shared" si="4"/>
        <v>-14416.03</v>
      </c>
    </row>
    <row r="121" spans="1:9" x14ac:dyDescent="0.25">
      <c r="A121" s="14">
        <v>2674</v>
      </c>
      <c r="B121" s="14">
        <v>-9314.14</v>
      </c>
      <c r="C121" s="14">
        <v>-342573.62</v>
      </c>
      <c r="D121" s="14">
        <v>0</v>
      </c>
      <c r="E121" s="70">
        <f t="shared" si="3"/>
        <v>-351887.76</v>
      </c>
      <c r="F121" s="14">
        <v>-18621.330000000002</v>
      </c>
      <c r="G121" s="14">
        <v>0</v>
      </c>
      <c r="H121" s="14">
        <v>0</v>
      </c>
      <c r="I121" s="71">
        <f t="shared" si="4"/>
        <v>-18621.330000000002</v>
      </c>
    </row>
    <row r="122" spans="1:9" x14ac:dyDescent="0.25">
      <c r="A122" s="14">
        <v>2680</v>
      </c>
      <c r="B122" s="14">
        <v>-18309.88</v>
      </c>
      <c r="C122" s="14">
        <v>-147308.1</v>
      </c>
      <c r="D122" s="14">
        <v>0</v>
      </c>
      <c r="E122" s="70">
        <f t="shared" si="3"/>
        <v>-165617.98000000001</v>
      </c>
      <c r="F122" s="14">
        <v>23417.42</v>
      </c>
      <c r="G122" s="14">
        <v>0</v>
      </c>
      <c r="H122" s="14">
        <v>0</v>
      </c>
      <c r="I122" s="71">
        <f t="shared" si="4"/>
        <v>23417.42</v>
      </c>
    </row>
    <row r="123" spans="1:9" x14ac:dyDescent="0.25">
      <c r="A123" s="14">
        <v>2682</v>
      </c>
      <c r="B123" s="14">
        <v>0</v>
      </c>
      <c r="C123" s="14">
        <v>-94687.53</v>
      </c>
      <c r="D123" s="14">
        <v>0</v>
      </c>
      <c r="E123" s="70">
        <f t="shared" si="3"/>
        <v>-94687.53</v>
      </c>
      <c r="F123" s="14">
        <v>-6705.93</v>
      </c>
      <c r="G123" s="14">
        <v>0</v>
      </c>
      <c r="H123" s="14">
        <v>0</v>
      </c>
      <c r="I123" s="71">
        <f t="shared" si="4"/>
        <v>-6705.93</v>
      </c>
    </row>
    <row r="124" spans="1:9" x14ac:dyDescent="0.25">
      <c r="A124" s="14">
        <v>2689</v>
      </c>
      <c r="B124" s="14">
        <v>0</v>
      </c>
      <c r="C124" s="14">
        <v>-250291.27</v>
      </c>
      <c r="D124" s="14">
        <v>0</v>
      </c>
      <c r="E124" s="70">
        <f t="shared" si="3"/>
        <v>-250291.27</v>
      </c>
      <c r="F124" s="14">
        <v>-29183.38</v>
      </c>
      <c r="G124" s="14">
        <v>0</v>
      </c>
      <c r="H124" s="14">
        <v>-7982.7</v>
      </c>
      <c r="I124" s="71">
        <f t="shared" si="4"/>
        <v>-37166.080000000002</v>
      </c>
    </row>
    <row r="125" spans="1:9" x14ac:dyDescent="0.25">
      <c r="A125" s="14">
        <v>2692</v>
      </c>
      <c r="B125" s="14">
        <v>0</v>
      </c>
      <c r="C125" s="14">
        <v>-206678</v>
      </c>
      <c r="D125" s="14">
        <v>0</v>
      </c>
      <c r="E125" s="70">
        <f t="shared" si="3"/>
        <v>-206678</v>
      </c>
      <c r="F125" s="14">
        <v>37513.64</v>
      </c>
      <c r="G125" s="14">
        <v>0</v>
      </c>
      <c r="H125" s="14">
        <v>0</v>
      </c>
      <c r="I125" s="71">
        <f t="shared" si="4"/>
        <v>37513.64</v>
      </c>
    </row>
    <row r="126" spans="1:9" x14ac:dyDescent="0.25">
      <c r="A126" s="14">
        <v>3010</v>
      </c>
      <c r="B126" s="14">
        <v>0</v>
      </c>
      <c r="C126" s="14">
        <v>-45895.63</v>
      </c>
      <c r="D126" s="14">
        <v>0</v>
      </c>
      <c r="E126" s="70">
        <f t="shared" ref="E126:E188" si="5">SUM(B126:D126)</f>
        <v>-45895.63</v>
      </c>
      <c r="F126" s="14">
        <v>-9868.89</v>
      </c>
      <c r="G126" s="14">
        <v>0</v>
      </c>
      <c r="H126" s="14">
        <v>0</v>
      </c>
      <c r="I126" s="71">
        <f t="shared" ref="I126:I188" si="6">SUM(F126:H126)</f>
        <v>-9868.89</v>
      </c>
    </row>
    <row r="127" spans="1:9" x14ac:dyDescent="0.25">
      <c r="A127" s="14">
        <v>3015</v>
      </c>
      <c r="B127" s="14">
        <v>0</v>
      </c>
      <c r="C127" s="14">
        <v>-35907.199999999997</v>
      </c>
      <c r="D127" s="14">
        <v>0</v>
      </c>
      <c r="E127" s="70">
        <f t="shared" si="5"/>
        <v>-35907.199999999997</v>
      </c>
      <c r="F127" s="14">
        <v>-8377.3799999999992</v>
      </c>
      <c r="G127" s="14">
        <v>0</v>
      </c>
      <c r="H127" s="14">
        <v>0</v>
      </c>
      <c r="I127" s="71">
        <f t="shared" si="6"/>
        <v>-8377.3799999999992</v>
      </c>
    </row>
    <row r="128" spans="1:9" x14ac:dyDescent="0.25">
      <c r="A128" s="14">
        <v>3022</v>
      </c>
      <c r="B128" s="14">
        <v>-43426.25</v>
      </c>
      <c r="C128" s="14">
        <v>-124587.37</v>
      </c>
      <c r="D128" s="14">
        <v>0</v>
      </c>
      <c r="E128" s="70">
        <f t="shared" si="5"/>
        <v>-168013.62</v>
      </c>
      <c r="F128" s="14">
        <v>-32400.04</v>
      </c>
      <c r="G128" s="14">
        <v>0</v>
      </c>
      <c r="H128" s="14">
        <v>0</v>
      </c>
      <c r="I128" s="71">
        <f t="shared" si="6"/>
        <v>-32400.04</v>
      </c>
    </row>
    <row r="129" spans="1:9" x14ac:dyDescent="0.25">
      <c r="A129" s="14">
        <v>3023</v>
      </c>
      <c r="B129" s="14">
        <v>0</v>
      </c>
      <c r="C129" s="14">
        <v>-110217.89</v>
      </c>
      <c r="D129" s="14">
        <v>0</v>
      </c>
      <c r="E129" s="70">
        <f t="shared" si="5"/>
        <v>-110217.89</v>
      </c>
      <c r="F129" s="14">
        <v>-13971.88</v>
      </c>
      <c r="G129" s="14">
        <v>0</v>
      </c>
      <c r="H129" s="14">
        <v>0</v>
      </c>
      <c r="I129" s="71">
        <f t="shared" si="6"/>
        <v>-13971.88</v>
      </c>
    </row>
    <row r="130" spans="1:9" x14ac:dyDescent="0.25">
      <c r="A130" s="14">
        <v>3027</v>
      </c>
      <c r="B130" s="14">
        <v>0</v>
      </c>
      <c r="C130" s="14">
        <v>-114261.44</v>
      </c>
      <c r="D130" s="14">
        <v>0</v>
      </c>
      <c r="E130" s="70">
        <f t="shared" si="5"/>
        <v>-114261.44</v>
      </c>
      <c r="F130" s="14">
        <v>-17567.45</v>
      </c>
      <c r="G130" s="14">
        <v>0</v>
      </c>
      <c r="H130" s="14">
        <v>0</v>
      </c>
      <c r="I130" s="71">
        <f t="shared" si="6"/>
        <v>-17567.45</v>
      </c>
    </row>
    <row r="131" spans="1:9" x14ac:dyDescent="0.25">
      <c r="A131" s="14">
        <v>3029</v>
      </c>
      <c r="B131" s="14">
        <v>-143833.28</v>
      </c>
      <c r="C131" s="14">
        <v>-131407.91</v>
      </c>
      <c r="D131" s="14">
        <v>0</v>
      </c>
      <c r="E131" s="70">
        <f t="shared" si="5"/>
        <v>-275241.19</v>
      </c>
      <c r="F131" s="14">
        <v>-32336</v>
      </c>
      <c r="G131" s="14">
        <v>0</v>
      </c>
      <c r="H131" s="14">
        <v>0</v>
      </c>
      <c r="I131" s="71">
        <f t="shared" si="6"/>
        <v>-32336</v>
      </c>
    </row>
    <row r="132" spans="1:9" x14ac:dyDescent="0.25">
      <c r="A132" s="14">
        <v>3032</v>
      </c>
      <c r="B132" s="14">
        <v>-118862.32</v>
      </c>
      <c r="C132" s="14">
        <v>-71269.14</v>
      </c>
      <c r="D132" s="14">
        <v>0</v>
      </c>
      <c r="E132" s="70">
        <f t="shared" si="5"/>
        <v>-190131.46000000002</v>
      </c>
      <c r="F132" s="14">
        <v>-19405.96</v>
      </c>
      <c r="G132" s="14">
        <v>0</v>
      </c>
      <c r="H132" s="14">
        <v>0</v>
      </c>
      <c r="I132" s="71">
        <f t="shared" si="6"/>
        <v>-19405.96</v>
      </c>
    </row>
    <row r="133" spans="1:9" x14ac:dyDescent="0.25">
      <c r="A133" s="14">
        <v>3033</v>
      </c>
      <c r="B133" s="14">
        <v>0</v>
      </c>
      <c r="C133" s="14">
        <v>-77446.63</v>
      </c>
      <c r="D133" s="14">
        <v>0</v>
      </c>
      <c r="E133" s="70">
        <f t="shared" si="5"/>
        <v>-77446.63</v>
      </c>
      <c r="F133" s="14">
        <v>-6563.73</v>
      </c>
      <c r="G133" s="14">
        <v>0</v>
      </c>
      <c r="H133" s="14">
        <v>0</v>
      </c>
      <c r="I133" s="71">
        <f t="shared" si="6"/>
        <v>-6563.73</v>
      </c>
    </row>
    <row r="134" spans="1:9" x14ac:dyDescent="0.25">
      <c r="A134" s="14">
        <v>3034</v>
      </c>
      <c r="B134" s="14">
        <v>-60960</v>
      </c>
      <c r="C134" s="14">
        <v>-60555.62</v>
      </c>
      <c r="D134" s="14">
        <v>0</v>
      </c>
      <c r="E134" s="70">
        <f t="shared" si="5"/>
        <v>-121515.62</v>
      </c>
      <c r="F134" s="14">
        <v>0</v>
      </c>
      <c r="G134" s="14">
        <v>0</v>
      </c>
      <c r="H134" s="14">
        <v>0</v>
      </c>
      <c r="I134" s="71">
        <f t="shared" si="6"/>
        <v>0</v>
      </c>
    </row>
    <row r="135" spans="1:9" x14ac:dyDescent="0.25">
      <c r="A135" s="14">
        <v>3035</v>
      </c>
      <c r="B135" s="14">
        <v>0</v>
      </c>
      <c r="C135" s="14">
        <v>-228482.98</v>
      </c>
      <c r="D135" s="14">
        <v>0</v>
      </c>
      <c r="E135" s="70">
        <f t="shared" si="5"/>
        <v>-228482.98</v>
      </c>
      <c r="F135" s="14">
        <v>-18487.03</v>
      </c>
      <c r="G135" s="14">
        <v>0</v>
      </c>
      <c r="H135" s="14">
        <v>-8082.94</v>
      </c>
      <c r="I135" s="71">
        <f t="shared" si="6"/>
        <v>-26569.969999999998</v>
      </c>
    </row>
    <row r="136" spans="1:9" x14ac:dyDescent="0.25">
      <c r="A136" s="14">
        <v>3037</v>
      </c>
      <c r="B136" s="14">
        <v>0</v>
      </c>
      <c r="C136" s="14">
        <v>-64368.93</v>
      </c>
      <c r="D136" s="14">
        <v>0</v>
      </c>
      <c r="E136" s="70">
        <f t="shared" si="5"/>
        <v>-64368.93</v>
      </c>
      <c r="F136" s="14">
        <v>-15916.62</v>
      </c>
      <c r="G136" s="14">
        <v>0</v>
      </c>
      <c r="H136" s="14">
        <v>0</v>
      </c>
      <c r="I136" s="71">
        <f t="shared" si="6"/>
        <v>-15916.62</v>
      </c>
    </row>
    <row r="137" spans="1:9" x14ac:dyDescent="0.25">
      <c r="A137" s="14">
        <v>3042</v>
      </c>
      <c r="B137" s="14">
        <v>-38968.51</v>
      </c>
      <c r="C137" s="14">
        <v>-72294.19</v>
      </c>
      <c r="D137" s="14">
        <v>0</v>
      </c>
      <c r="E137" s="70">
        <f t="shared" si="5"/>
        <v>-111262.70000000001</v>
      </c>
      <c r="F137" s="14">
        <v>58300</v>
      </c>
      <c r="G137" s="14">
        <v>0</v>
      </c>
      <c r="H137" s="14">
        <v>0</v>
      </c>
      <c r="I137" s="71">
        <f t="shared" si="6"/>
        <v>58300</v>
      </c>
    </row>
    <row r="138" spans="1:9" x14ac:dyDescent="0.25">
      <c r="A138" s="14">
        <v>3043</v>
      </c>
      <c r="B138" s="14">
        <v>0</v>
      </c>
      <c r="C138" s="14">
        <v>-61183.01</v>
      </c>
      <c r="D138" s="14">
        <v>0</v>
      </c>
      <c r="E138" s="70">
        <f t="shared" si="5"/>
        <v>-61183.01</v>
      </c>
      <c r="F138" s="14">
        <v>-29050.33</v>
      </c>
      <c r="G138" s="14">
        <v>0</v>
      </c>
      <c r="H138" s="14">
        <v>-1448.5</v>
      </c>
      <c r="I138" s="71">
        <f t="shared" si="6"/>
        <v>-30498.83</v>
      </c>
    </row>
    <row r="139" spans="1:9" x14ac:dyDescent="0.25">
      <c r="A139" s="14">
        <v>3050</v>
      </c>
      <c r="B139" s="14">
        <v>-5000</v>
      </c>
      <c r="C139" s="14">
        <v>-151016.07</v>
      </c>
      <c r="D139" s="14">
        <v>0</v>
      </c>
      <c r="E139" s="70">
        <f t="shared" si="5"/>
        <v>-156016.07</v>
      </c>
      <c r="F139" s="14">
        <v>-4501.12</v>
      </c>
      <c r="G139" s="14">
        <v>0</v>
      </c>
      <c r="H139" s="14">
        <v>0</v>
      </c>
      <c r="I139" s="71">
        <f t="shared" si="6"/>
        <v>-4501.12</v>
      </c>
    </row>
    <row r="140" spans="1:9" x14ac:dyDescent="0.25">
      <c r="A140" s="14">
        <v>3052</v>
      </c>
      <c r="B140" s="14">
        <v>-261866.34000000003</v>
      </c>
      <c r="C140" s="14">
        <v>0</v>
      </c>
      <c r="D140" s="14">
        <v>0</v>
      </c>
      <c r="E140" s="70">
        <f t="shared" si="5"/>
        <v>-261866.34000000003</v>
      </c>
      <c r="F140" s="14">
        <v>0</v>
      </c>
      <c r="G140" s="14">
        <v>0</v>
      </c>
      <c r="H140" s="14">
        <v>0</v>
      </c>
      <c r="I140" s="71">
        <f t="shared" si="6"/>
        <v>0</v>
      </c>
    </row>
    <row r="141" spans="1:9" x14ac:dyDescent="0.25">
      <c r="A141" s="14">
        <v>3053</v>
      </c>
      <c r="B141" s="14">
        <v>0</v>
      </c>
      <c r="C141" s="14">
        <v>-104096.89</v>
      </c>
      <c r="D141" s="14">
        <v>0</v>
      </c>
      <c r="E141" s="70">
        <f t="shared" si="5"/>
        <v>-104096.89</v>
      </c>
      <c r="F141" s="14">
        <v>-7916.84</v>
      </c>
      <c r="G141" s="14">
        <v>0</v>
      </c>
      <c r="H141" s="14">
        <v>-11539.5</v>
      </c>
      <c r="I141" s="71">
        <f t="shared" si="6"/>
        <v>-19456.34</v>
      </c>
    </row>
    <row r="142" spans="1:9" x14ac:dyDescent="0.25">
      <c r="A142" s="14">
        <v>3054</v>
      </c>
      <c r="B142" s="14">
        <v>0</v>
      </c>
      <c r="C142" s="14">
        <v>-82318.31</v>
      </c>
      <c r="D142" s="14">
        <v>0</v>
      </c>
      <c r="E142" s="70">
        <f t="shared" si="5"/>
        <v>-82318.31</v>
      </c>
      <c r="F142" s="14">
        <v>-15521.43</v>
      </c>
      <c r="G142" s="14">
        <v>0</v>
      </c>
      <c r="H142" s="14">
        <v>-70</v>
      </c>
      <c r="I142" s="71">
        <f t="shared" si="6"/>
        <v>-15591.43</v>
      </c>
    </row>
    <row r="143" spans="1:9" x14ac:dyDescent="0.25">
      <c r="A143" s="14">
        <v>3055</v>
      </c>
      <c r="B143" s="14">
        <v>0</v>
      </c>
      <c r="C143" s="14">
        <v>-126595.37</v>
      </c>
      <c r="D143" s="14">
        <v>0</v>
      </c>
      <c r="E143" s="70">
        <f t="shared" si="5"/>
        <v>-126595.37</v>
      </c>
      <c r="F143" s="14">
        <v>-19581.88</v>
      </c>
      <c r="G143" s="14">
        <v>0</v>
      </c>
      <c r="H143" s="14">
        <v>-4971.18</v>
      </c>
      <c r="I143" s="71">
        <f t="shared" si="6"/>
        <v>-24553.06</v>
      </c>
    </row>
    <row r="144" spans="1:9" x14ac:dyDescent="0.25">
      <c r="A144" s="14">
        <v>3057</v>
      </c>
      <c r="B144" s="14">
        <v>-2740.5</v>
      </c>
      <c r="C144" s="14">
        <v>-98246.67</v>
      </c>
      <c r="D144" s="14">
        <v>0</v>
      </c>
      <c r="E144" s="70">
        <f t="shared" si="5"/>
        <v>-100987.17</v>
      </c>
      <c r="F144" s="14">
        <v>-20340.38</v>
      </c>
      <c r="G144" s="14">
        <v>0</v>
      </c>
      <c r="H144" s="14">
        <v>0</v>
      </c>
      <c r="I144" s="71">
        <f t="shared" si="6"/>
        <v>-20340.38</v>
      </c>
    </row>
    <row r="145" spans="1:9" x14ac:dyDescent="0.25">
      <c r="A145" s="14">
        <v>3061</v>
      </c>
      <c r="B145" s="14">
        <v>0</v>
      </c>
      <c r="C145" s="14">
        <v>-15638.14</v>
      </c>
      <c r="D145" s="14">
        <v>0</v>
      </c>
      <c r="E145" s="70">
        <f t="shared" si="5"/>
        <v>-15638.14</v>
      </c>
      <c r="F145" s="14">
        <v>-13520.33</v>
      </c>
      <c r="G145" s="14">
        <v>0</v>
      </c>
      <c r="H145" s="14">
        <v>0</v>
      </c>
      <c r="I145" s="71">
        <f t="shared" si="6"/>
        <v>-13520.33</v>
      </c>
    </row>
    <row r="146" spans="1:9" x14ac:dyDescent="0.25">
      <c r="A146" s="14">
        <v>3062</v>
      </c>
      <c r="B146" s="14">
        <v>0</v>
      </c>
      <c r="C146" s="14">
        <v>-73152.09</v>
      </c>
      <c r="D146" s="14">
        <v>0</v>
      </c>
      <c r="E146" s="70">
        <f t="shared" si="5"/>
        <v>-73152.09</v>
      </c>
      <c r="F146" s="14">
        <v>-9023</v>
      </c>
      <c r="G146" s="14">
        <v>0</v>
      </c>
      <c r="H146" s="14">
        <v>0</v>
      </c>
      <c r="I146" s="71">
        <f t="shared" si="6"/>
        <v>-9023</v>
      </c>
    </row>
    <row r="147" spans="1:9" x14ac:dyDescent="0.25">
      <c r="A147" s="14">
        <v>3067</v>
      </c>
      <c r="B147" s="14">
        <v>0</v>
      </c>
      <c r="C147" s="14">
        <v>-77979.44</v>
      </c>
      <c r="D147" s="14">
        <v>0</v>
      </c>
      <c r="E147" s="70">
        <f t="shared" si="5"/>
        <v>-77979.44</v>
      </c>
      <c r="F147" s="14">
        <v>-24882.55</v>
      </c>
      <c r="G147" s="14">
        <v>0</v>
      </c>
      <c r="H147" s="14">
        <v>-3295</v>
      </c>
      <c r="I147" s="71">
        <f t="shared" si="6"/>
        <v>-28177.55</v>
      </c>
    </row>
    <row r="148" spans="1:9" x14ac:dyDescent="0.25">
      <c r="A148" s="14">
        <v>3069</v>
      </c>
      <c r="B148" s="14">
        <v>-7516.5</v>
      </c>
      <c r="C148" s="14">
        <v>-72196.320000000007</v>
      </c>
      <c r="D148" s="14">
        <v>0</v>
      </c>
      <c r="E148" s="70">
        <f t="shared" si="5"/>
        <v>-79712.820000000007</v>
      </c>
      <c r="F148" s="14">
        <v>-30591.41</v>
      </c>
      <c r="G148" s="14">
        <v>0</v>
      </c>
      <c r="H148" s="14">
        <v>-1000</v>
      </c>
      <c r="I148" s="71">
        <f t="shared" si="6"/>
        <v>-31591.41</v>
      </c>
    </row>
    <row r="149" spans="1:9" x14ac:dyDescent="0.25">
      <c r="A149" s="14">
        <v>3072</v>
      </c>
      <c r="B149" s="14">
        <v>-7267.69</v>
      </c>
      <c r="C149" s="14">
        <v>-103985.44</v>
      </c>
      <c r="D149" s="14">
        <v>0</v>
      </c>
      <c r="E149" s="70">
        <f t="shared" si="5"/>
        <v>-111253.13</v>
      </c>
      <c r="F149" s="14">
        <v>-13901.24</v>
      </c>
      <c r="G149" s="14">
        <v>0</v>
      </c>
      <c r="H149" s="14">
        <v>0</v>
      </c>
      <c r="I149" s="71">
        <f t="shared" si="6"/>
        <v>-13901.24</v>
      </c>
    </row>
    <row r="150" spans="1:9" x14ac:dyDescent="0.25">
      <c r="A150" s="14">
        <v>3073</v>
      </c>
      <c r="B150" s="14">
        <v>-484.92</v>
      </c>
      <c r="C150" s="14">
        <v>-81747.899999999994</v>
      </c>
      <c r="D150" s="14">
        <v>0</v>
      </c>
      <c r="E150" s="70">
        <f t="shared" si="5"/>
        <v>-82232.819999999992</v>
      </c>
      <c r="F150" s="14">
        <v>-21341.62</v>
      </c>
      <c r="G150" s="14">
        <v>0</v>
      </c>
      <c r="H150" s="14">
        <v>0</v>
      </c>
      <c r="I150" s="71">
        <f t="shared" si="6"/>
        <v>-21341.62</v>
      </c>
    </row>
    <row r="151" spans="1:9" x14ac:dyDescent="0.25">
      <c r="A151" s="14">
        <v>3081</v>
      </c>
      <c r="B151" s="14">
        <v>-8334.41</v>
      </c>
      <c r="C151" s="14">
        <v>-82064.56</v>
      </c>
      <c r="D151" s="14">
        <v>0</v>
      </c>
      <c r="E151" s="70">
        <f t="shared" si="5"/>
        <v>-90398.97</v>
      </c>
      <c r="F151" s="14">
        <v>-17514.12</v>
      </c>
      <c r="G151" s="14">
        <v>0</v>
      </c>
      <c r="H151" s="14">
        <v>0</v>
      </c>
      <c r="I151" s="71">
        <f t="shared" si="6"/>
        <v>-17514.12</v>
      </c>
    </row>
    <row r="152" spans="1:9" x14ac:dyDescent="0.25">
      <c r="A152" s="14">
        <v>3082</v>
      </c>
      <c r="B152" s="14">
        <v>-19608.060000000001</v>
      </c>
      <c r="C152" s="14">
        <v>-67608.990000000005</v>
      </c>
      <c r="D152" s="14">
        <v>0</v>
      </c>
      <c r="E152" s="70">
        <f t="shared" si="5"/>
        <v>-87217.05</v>
      </c>
      <c r="F152" s="14">
        <v>-20848.68</v>
      </c>
      <c r="G152" s="14">
        <v>0</v>
      </c>
      <c r="H152" s="14">
        <v>0</v>
      </c>
      <c r="I152" s="71">
        <f t="shared" si="6"/>
        <v>-20848.68</v>
      </c>
    </row>
    <row r="153" spans="1:9" x14ac:dyDescent="0.25">
      <c r="A153" s="14">
        <v>3083</v>
      </c>
      <c r="B153" s="14">
        <v>-67582</v>
      </c>
      <c r="C153" s="14">
        <v>-75302.600000000006</v>
      </c>
      <c r="D153" s="14">
        <v>0</v>
      </c>
      <c r="E153" s="70">
        <f t="shared" si="5"/>
        <v>-142884.6</v>
      </c>
      <c r="F153" s="14">
        <v>-11203.6</v>
      </c>
      <c r="G153" s="14">
        <v>0</v>
      </c>
      <c r="H153" s="14">
        <v>0</v>
      </c>
      <c r="I153" s="71">
        <f t="shared" si="6"/>
        <v>-11203.6</v>
      </c>
    </row>
    <row r="154" spans="1:9" x14ac:dyDescent="0.25">
      <c r="A154" s="14">
        <v>3084</v>
      </c>
      <c r="B154" s="14">
        <v>0</v>
      </c>
      <c r="C154" s="14">
        <v>-48149.65</v>
      </c>
      <c r="D154" s="14">
        <v>0</v>
      </c>
      <c r="E154" s="70">
        <f t="shared" si="5"/>
        <v>-48149.65</v>
      </c>
      <c r="F154" s="14">
        <v>-9021.52</v>
      </c>
      <c r="G154" s="14">
        <v>0</v>
      </c>
      <c r="H154" s="14">
        <v>0</v>
      </c>
      <c r="I154" s="71">
        <f t="shared" si="6"/>
        <v>-9021.52</v>
      </c>
    </row>
    <row r="155" spans="1:9" x14ac:dyDescent="0.25">
      <c r="A155" s="14">
        <v>3088</v>
      </c>
      <c r="B155" s="14">
        <v>0</v>
      </c>
      <c r="C155" s="14">
        <v>-194981.78</v>
      </c>
      <c r="D155" s="14">
        <v>0</v>
      </c>
      <c r="E155" s="70">
        <f t="shared" si="5"/>
        <v>-194981.78</v>
      </c>
      <c r="F155" s="14">
        <v>-6671.26</v>
      </c>
      <c r="G155" s="14">
        <v>0</v>
      </c>
      <c r="H155" s="14">
        <v>0</v>
      </c>
      <c r="I155" s="71">
        <f t="shared" si="6"/>
        <v>-6671.26</v>
      </c>
    </row>
    <row r="156" spans="1:9" x14ac:dyDescent="0.25">
      <c r="A156" s="14">
        <v>3089</v>
      </c>
      <c r="B156" s="14">
        <v>-29308</v>
      </c>
      <c r="C156" s="14">
        <v>-25284.43</v>
      </c>
      <c r="D156" s="14">
        <v>0</v>
      </c>
      <c r="E156" s="70">
        <f t="shared" si="5"/>
        <v>-54592.43</v>
      </c>
      <c r="F156" s="14">
        <v>-28218.87</v>
      </c>
      <c r="G156" s="14">
        <v>0</v>
      </c>
      <c r="H156" s="14">
        <v>-3000</v>
      </c>
      <c r="I156" s="71">
        <f t="shared" si="6"/>
        <v>-31218.87</v>
      </c>
    </row>
    <row r="157" spans="1:9" x14ac:dyDescent="0.25">
      <c r="A157" s="14">
        <v>3090</v>
      </c>
      <c r="B157" s="14">
        <v>-36321.949999999997</v>
      </c>
      <c r="C157" s="14">
        <v>-84284.26</v>
      </c>
      <c r="D157" s="14">
        <v>0</v>
      </c>
      <c r="E157" s="70">
        <f t="shared" si="5"/>
        <v>-120606.20999999999</v>
      </c>
      <c r="F157" s="14">
        <v>-25364.27</v>
      </c>
      <c r="G157" s="14">
        <v>0</v>
      </c>
      <c r="H157" s="14">
        <v>0</v>
      </c>
      <c r="I157" s="71">
        <f t="shared" si="6"/>
        <v>-25364.27</v>
      </c>
    </row>
    <row r="158" spans="1:9" x14ac:dyDescent="0.25">
      <c r="A158" s="14">
        <v>3091</v>
      </c>
      <c r="B158" s="14">
        <v>0</v>
      </c>
      <c r="C158" s="14">
        <v>-7053.33</v>
      </c>
      <c r="D158" s="14">
        <v>0</v>
      </c>
      <c r="E158" s="70">
        <f t="shared" si="5"/>
        <v>-7053.33</v>
      </c>
      <c r="F158" s="14">
        <v>-8564.34</v>
      </c>
      <c r="G158" s="14">
        <v>0</v>
      </c>
      <c r="H158" s="14">
        <v>0</v>
      </c>
      <c r="I158" s="71">
        <f t="shared" si="6"/>
        <v>-8564.34</v>
      </c>
    </row>
    <row r="159" spans="1:9" x14ac:dyDescent="0.25">
      <c r="A159" s="14">
        <v>3092</v>
      </c>
      <c r="B159" s="14">
        <v>0</v>
      </c>
      <c r="C159" s="14">
        <v>-100992.24</v>
      </c>
      <c r="D159" s="14">
        <v>0</v>
      </c>
      <c r="E159" s="70">
        <f t="shared" si="5"/>
        <v>-100992.24</v>
      </c>
      <c r="F159" s="14">
        <v>-14152.36</v>
      </c>
      <c r="G159" s="14">
        <v>0</v>
      </c>
      <c r="H159" s="14">
        <v>0</v>
      </c>
      <c r="I159" s="71">
        <f t="shared" si="6"/>
        <v>-14152.36</v>
      </c>
    </row>
    <row r="160" spans="1:9" x14ac:dyDescent="0.25">
      <c r="A160" s="14">
        <v>3108</v>
      </c>
      <c r="B160" s="14">
        <v>0</v>
      </c>
      <c r="C160" s="14">
        <v>-48931.55</v>
      </c>
      <c r="D160" s="14">
        <v>0</v>
      </c>
      <c r="E160" s="70">
        <f t="shared" si="5"/>
        <v>-48931.55</v>
      </c>
      <c r="F160" s="14">
        <v>-16199.03</v>
      </c>
      <c r="G160" s="14">
        <v>0</v>
      </c>
      <c r="H160" s="14">
        <v>0</v>
      </c>
      <c r="I160" s="71">
        <f t="shared" si="6"/>
        <v>-16199.03</v>
      </c>
    </row>
    <row r="161" spans="1:9" x14ac:dyDescent="0.25">
      <c r="A161" s="14">
        <v>3109</v>
      </c>
      <c r="B161" s="14">
        <v>0</v>
      </c>
      <c r="C161" s="14">
        <v>-69871.7</v>
      </c>
      <c r="D161" s="14">
        <v>0</v>
      </c>
      <c r="E161" s="70">
        <f t="shared" si="5"/>
        <v>-69871.7</v>
      </c>
      <c r="F161" s="14">
        <v>-19800.080000000002</v>
      </c>
      <c r="G161" s="14">
        <v>0</v>
      </c>
      <c r="H161" s="14">
        <v>0</v>
      </c>
      <c r="I161" s="71">
        <f t="shared" si="6"/>
        <v>-19800.080000000002</v>
      </c>
    </row>
    <row r="162" spans="1:9" x14ac:dyDescent="0.25">
      <c r="A162" s="14">
        <v>3111</v>
      </c>
      <c r="B162" s="14">
        <v>-44476.08</v>
      </c>
      <c r="C162" s="14">
        <v>-151841.15</v>
      </c>
      <c r="D162" s="14">
        <v>0</v>
      </c>
      <c r="E162" s="70">
        <f t="shared" si="5"/>
        <v>-196317.22999999998</v>
      </c>
      <c r="F162" s="14">
        <v>-23945.54</v>
      </c>
      <c r="G162" s="14">
        <v>0</v>
      </c>
      <c r="H162" s="14">
        <v>0</v>
      </c>
      <c r="I162" s="71">
        <f t="shared" si="6"/>
        <v>-23945.54</v>
      </c>
    </row>
    <row r="163" spans="1:9" x14ac:dyDescent="0.25">
      <c r="A163" s="14">
        <v>3117</v>
      </c>
      <c r="B163" s="14">
        <v>-2539</v>
      </c>
      <c r="C163" s="14">
        <v>-128841.89</v>
      </c>
      <c r="D163" s="14">
        <v>0</v>
      </c>
      <c r="E163" s="70">
        <f t="shared" si="5"/>
        <v>-131380.89000000001</v>
      </c>
      <c r="F163" s="14">
        <v>-26180.92</v>
      </c>
      <c r="G163" s="14">
        <v>0</v>
      </c>
      <c r="H163" s="14">
        <v>0</v>
      </c>
      <c r="I163" s="71">
        <f t="shared" si="6"/>
        <v>-26180.92</v>
      </c>
    </row>
    <row r="164" spans="1:9" x14ac:dyDescent="0.25">
      <c r="A164" s="14">
        <v>3120</v>
      </c>
      <c r="B164" s="14">
        <v>0</v>
      </c>
      <c r="C164" s="14">
        <v>-90835.34</v>
      </c>
      <c r="D164" s="14">
        <v>0</v>
      </c>
      <c r="E164" s="70">
        <f t="shared" si="5"/>
        <v>-90835.34</v>
      </c>
      <c r="F164" s="14">
        <v>-19613.54</v>
      </c>
      <c r="G164" s="14">
        <v>0</v>
      </c>
      <c r="H164" s="14">
        <v>0</v>
      </c>
      <c r="I164" s="71">
        <f t="shared" si="6"/>
        <v>-19613.54</v>
      </c>
    </row>
    <row r="165" spans="1:9" x14ac:dyDescent="0.25">
      <c r="A165" s="14">
        <v>3122</v>
      </c>
      <c r="B165" s="14">
        <v>-9598.5300000000007</v>
      </c>
      <c r="C165" s="14">
        <v>-104698.35</v>
      </c>
      <c r="D165" s="14">
        <v>0</v>
      </c>
      <c r="E165" s="70">
        <f t="shared" si="5"/>
        <v>-114296.88</v>
      </c>
      <c r="F165" s="14">
        <v>-13365.02</v>
      </c>
      <c r="G165" s="14">
        <v>0</v>
      </c>
      <c r="H165" s="14">
        <v>-5000</v>
      </c>
      <c r="I165" s="71">
        <f t="shared" si="6"/>
        <v>-18365.02</v>
      </c>
    </row>
    <row r="166" spans="1:9" x14ac:dyDescent="0.25">
      <c r="A166" s="14">
        <v>3123</v>
      </c>
      <c r="B166" s="14">
        <v>-72364.540000000008</v>
      </c>
      <c r="C166" s="14">
        <v>-73850.759999999995</v>
      </c>
      <c r="D166" s="14">
        <v>0</v>
      </c>
      <c r="E166" s="70">
        <f t="shared" si="5"/>
        <v>-146215.29999999999</v>
      </c>
      <c r="F166" s="14">
        <v>-12066.04</v>
      </c>
      <c r="G166" s="14">
        <v>0</v>
      </c>
      <c r="H166" s="14">
        <v>0</v>
      </c>
      <c r="I166" s="71">
        <f t="shared" si="6"/>
        <v>-12066.04</v>
      </c>
    </row>
    <row r="167" spans="1:9" x14ac:dyDescent="0.25">
      <c r="A167" s="14">
        <v>3126</v>
      </c>
      <c r="B167" s="14">
        <v>-5131</v>
      </c>
      <c r="C167" s="14">
        <v>-81722.600000000006</v>
      </c>
      <c r="D167" s="14">
        <v>0</v>
      </c>
      <c r="E167" s="70">
        <f t="shared" si="5"/>
        <v>-86853.6</v>
      </c>
      <c r="F167" s="14">
        <v>-17474.64</v>
      </c>
      <c r="G167" s="14">
        <v>0</v>
      </c>
      <c r="H167" s="14">
        <v>0</v>
      </c>
      <c r="I167" s="71">
        <f t="shared" si="6"/>
        <v>-17474.64</v>
      </c>
    </row>
    <row r="168" spans="1:9" x14ac:dyDescent="0.25">
      <c r="A168" s="14">
        <v>3129</v>
      </c>
      <c r="B168" s="14">
        <v>0</v>
      </c>
      <c r="C168" s="14">
        <v>-104538.16</v>
      </c>
      <c r="D168" s="14">
        <v>0</v>
      </c>
      <c r="E168" s="70">
        <f t="shared" si="5"/>
        <v>-104538.16</v>
      </c>
      <c r="F168" s="14">
        <v>-15064.58</v>
      </c>
      <c r="G168" s="14">
        <v>0</v>
      </c>
      <c r="H168" s="14">
        <v>0</v>
      </c>
      <c r="I168" s="71">
        <f t="shared" si="6"/>
        <v>-15064.58</v>
      </c>
    </row>
    <row r="169" spans="1:9" x14ac:dyDescent="0.25">
      <c r="A169" s="14">
        <v>3130</v>
      </c>
      <c r="B169" s="14">
        <v>0</v>
      </c>
      <c r="C169" s="14">
        <v>-80421.69</v>
      </c>
      <c r="D169" s="14">
        <v>0</v>
      </c>
      <c r="E169" s="70">
        <f t="shared" si="5"/>
        <v>-80421.69</v>
      </c>
      <c r="F169" s="14">
        <v>-12667.98</v>
      </c>
      <c r="G169" s="14">
        <v>0</v>
      </c>
      <c r="H169" s="14">
        <v>0</v>
      </c>
      <c r="I169" s="71">
        <f t="shared" si="6"/>
        <v>-12667.98</v>
      </c>
    </row>
    <row r="170" spans="1:9" x14ac:dyDescent="0.25">
      <c r="A170" s="14">
        <v>3134</v>
      </c>
      <c r="B170" s="14" t="e">
        <v>#N/A</v>
      </c>
      <c r="C170" s="14" t="e">
        <v>#N/A</v>
      </c>
      <c r="D170" s="14" t="e">
        <v>#N/A</v>
      </c>
      <c r="E170" s="70" t="e">
        <f t="shared" si="5"/>
        <v>#N/A</v>
      </c>
      <c r="F170" s="14" t="e">
        <v>#N/A</v>
      </c>
      <c r="G170" s="14" t="e">
        <v>#N/A</v>
      </c>
      <c r="H170" s="14" t="e">
        <v>#N/A</v>
      </c>
      <c r="I170" s="71" t="e">
        <f t="shared" si="6"/>
        <v>#N/A</v>
      </c>
    </row>
    <row r="171" spans="1:9" x14ac:dyDescent="0.25">
      <c r="A171" s="14">
        <v>3136</v>
      </c>
      <c r="B171" s="14">
        <v>-1442</v>
      </c>
      <c r="C171" s="14">
        <v>-21133.119999999999</v>
      </c>
      <c r="D171" s="14">
        <v>0</v>
      </c>
      <c r="E171" s="70">
        <f t="shared" si="5"/>
        <v>-22575.119999999999</v>
      </c>
      <c r="F171" s="14">
        <v>-14709.4</v>
      </c>
      <c r="G171" s="14">
        <v>0</v>
      </c>
      <c r="H171" s="14">
        <v>0</v>
      </c>
      <c r="I171" s="71">
        <f t="shared" si="6"/>
        <v>-14709.4</v>
      </c>
    </row>
    <row r="172" spans="1:9" x14ac:dyDescent="0.25">
      <c r="A172" s="14">
        <v>3137</v>
      </c>
      <c r="B172" s="14">
        <v>-53214.1</v>
      </c>
      <c r="C172" s="14">
        <v>0</v>
      </c>
      <c r="D172" s="14">
        <v>0</v>
      </c>
      <c r="E172" s="70">
        <f t="shared" si="5"/>
        <v>-53214.1</v>
      </c>
      <c r="F172" s="14">
        <v>-20250.04</v>
      </c>
      <c r="G172" s="14">
        <v>0</v>
      </c>
      <c r="H172" s="14">
        <v>0</v>
      </c>
      <c r="I172" s="71">
        <f t="shared" si="6"/>
        <v>-20250.04</v>
      </c>
    </row>
    <row r="173" spans="1:9" x14ac:dyDescent="0.25">
      <c r="A173" s="14">
        <v>3138</v>
      </c>
      <c r="B173" s="14">
        <v>0</v>
      </c>
      <c r="C173" s="14">
        <v>-68626.039999999994</v>
      </c>
      <c r="D173" s="14">
        <v>0</v>
      </c>
      <c r="E173" s="70">
        <f t="shared" si="5"/>
        <v>-68626.039999999994</v>
      </c>
      <c r="F173" s="14">
        <v>-8369.85</v>
      </c>
      <c r="G173" s="14">
        <v>0</v>
      </c>
      <c r="H173" s="14">
        <v>0</v>
      </c>
      <c r="I173" s="71">
        <f t="shared" si="6"/>
        <v>-8369.85</v>
      </c>
    </row>
    <row r="174" spans="1:9" x14ac:dyDescent="0.25">
      <c r="A174" s="14">
        <v>3139</v>
      </c>
      <c r="B174" s="14">
        <v>0</v>
      </c>
      <c r="C174" s="14">
        <v>-61550.54</v>
      </c>
      <c r="D174" s="14">
        <v>0</v>
      </c>
      <c r="E174" s="70">
        <f t="shared" si="5"/>
        <v>-61550.54</v>
      </c>
      <c r="F174" s="14">
        <v>-15205.38</v>
      </c>
      <c r="G174" s="14">
        <v>0</v>
      </c>
      <c r="H174" s="14">
        <v>0</v>
      </c>
      <c r="I174" s="71">
        <f t="shared" si="6"/>
        <v>-15205.38</v>
      </c>
    </row>
    <row r="175" spans="1:9" x14ac:dyDescent="0.25">
      <c r="A175" s="14">
        <v>3145</v>
      </c>
      <c r="B175" s="14">
        <v>0</v>
      </c>
      <c r="C175" s="14">
        <v>-121008.29</v>
      </c>
      <c r="D175" s="14">
        <v>0</v>
      </c>
      <c r="E175" s="70">
        <f t="shared" si="5"/>
        <v>-121008.29</v>
      </c>
      <c r="F175" s="14">
        <v>-28252.86</v>
      </c>
      <c r="G175" s="14">
        <v>0</v>
      </c>
      <c r="H175" s="14">
        <v>0</v>
      </c>
      <c r="I175" s="71">
        <f t="shared" si="6"/>
        <v>-28252.86</v>
      </c>
    </row>
    <row r="176" spans="1:9" x14ac:dyDescent="0.25">
      <c r="A176" s="14">
        <v>3146</v>
      </c>
      <c r="B176" s="14">
        <v>0</v>
      </c>
      <c r="C176" s="14">
        <v>-55113.59</v>
      </c>
      <c r="D176" s="14">
        <v>0</v>
      </c>
      <c r="E176" s="70">
        <f t="shared" si="5"/>
        <v>-55113.59</v>
      </c>
      <c r="F176" s="14">
        <v>-12868.93</v>
      </c>
      <c r="G176" s="14">
        <v>0</v>
      </c>
      <c r="H176" s="14">
        <v>-722</v>
      </c>
      <c r="I176" s="71">
        <f t="shared" si="6"/>
        <v>-13590.93</v>
      </c>
    </row>
    <row r="177" spans="1:9" x14ac:dyDescent="0.25">
      <c r="A177" s="14">
        <v>3149</v>
      </c>
      <c r="B177" s="14">
        <v>-11061.83</v>
      </c>
      <c r="C177" s="14">
        <v>-101915.11</v>
      </c>
      <c r="D177" s="14">
        <v>0</v>
      </c>
      <c r="E177" s="70">
        <f t="shared" si="5"/>
        <v>-112976.94</v>
      </c>
      <c r="F177" s="14">
        <v>-25256.65</v>
      </c>
      <c r="G177" s="14">
        <v>0</v>
      </c>
      <c r="H177" s="14">
        <v>0</v>
      </c>
      <c r="I177" s="71">
        <f t="shared" si="6"/>
        <v>-25256.65</v>
      </c>
    </row>
    <row r="178" spans="1:9" x14ac:dyDescent="0.25">
      <c r="A178" s="14">
        <v>3150</v>
      </c>
      <c r="B178" s="14">
        <v>-3751</v>
      </c>
      <c r="C178" s="14">
        <v>-11624.55</v>
      </c>
      <c r="D178" s="14">
        <v>0</v>
      </c>
      <c r="E178" s="70">
        <f t="shared" si="5"/>
        <v>-15375.55</v>
      </c>
      <c r="F178" s="14">
        <v>-13396.64</v>
      </c>
      <c r="G178" s="14">
        <v>0</v>
      </c>
      <c r="H178" s="14">
        <v>0</v>
      </c>
      <c r="I178" s="71">
        <f t="shared" si="6"/>
        <v>-13396.64</v>
      </c>
    </row>
    <row r="179" spans="1:9" x14ac:dyDescent="0.25">
      <c r="A179" s="14">
        <v>3153</v>
      </c>
      <c r="B179" s="14">
        <v>0</v>
      </c>
      <c r="C179" s="14">
        <v>-26845.77</v>
      </c>
      <c r="D179" s="14">
        <v>0</v>
      </c>
      <c r="E179" s="70">
        <f t="shared" si="5"/>
        <v>-26845.77</v>
      </c>
      <c r="F179" s="14">
        <v>-15267.13</v>
      </c>
      <c r="G179" s="14">
        <v>0</v>
      </c>
      <c r="H179" s="14">
        <v>0</v>
      </c>
      <c r="I179" s="71">
        <f t="shared" si="6"/>
        <v>-15267.13</v>
      </c>
    </row>
    <row r="180" spans="1:9" x14ac:dyDescent="0.25">
      <c r="A180" s="14">
        <v>3154</v>
      </c>
      <c r="B180" s="14">
        <v>-137672.9</v>
      </c>
      <c r="C180" s="14">
        <v>0</v>
      </c>
      <c r="D180" s="14">
        <v>0</v>
      </c>
      <c r="E180" s="70">
        <f t="shared" si="5"/>
        <v>-137672.9</v>
      </c>
      <c r="F180" s="14">
        <v>-12966.36</v>
      </c>
      <c r="G180" s="14">
        <v>0</v>
      </c>
      <c r="H180" s="14">
        <v>0</v>
      </c>
      <c r="I180" s="71">
        <f t="shared" si="6"/>
        <v>-12966.36</v>
      </c>
    </row>
    <row r="181" spans="1:9" x14ac:dyDescent="0.25">
      <c r="A181" s="14">
        <v>3155</v>
      </c>
      <c r="B181" s="14">
        <v>0</v>
      </c>
      <c r="C181" s="14">
        <v>-81674.86</v>
      </c>
      <c r="D181" s="14">
        <v>0</v>
      </c>
      <c r="E181" s="70">
        <f t="shared" si="5"/>
        <v>-81674.86</v>
      </c>
      <c r="F181" s="14">
        <v>-17318.07</v>
      </c>
      <c r="G181" s="14">
        <v>0</v>
      </c>
      <c r="H181" s="14">
        <v>0</v>
      </c>
      <c r="I181" s="71">
        <f t="shared" si="6"/>
        <v>-17318.07</v>
      </c>
    </row>
    <row r="182" spans="1:9" x14ac:dyDescent="0.25">
      <c r="A182" s="14">
        <v>3158</v>
      </c>
      <c r="B182" s="14">
        <v>-2000</v>
      </c>
      <c r="C182" s="14">
        <v>-44254.11</v>
      </c>
      <c r="D182" s="14">
        <v>0</v>
      </c>
      <c r="E182" s="70">
        <f t="shared" si="5"/>
        <v>-46254.11</v>
      </c>
      <c r="F182" s="14">
        <v>-12912.54</v>
      </c>
      <c r="G182" s="14">
        <v>0</v>
      </c>
      <c r="H182" s="14">
        <v>0</v>
      </c>
      <c r="I182" s="71">
        <f t="shared" si="6"/>
        <v>-12912.54</v>
      </c>
    </row>
    <row r="183" spans="1:9" x14ac:dyDescent="0.25">
      <c r="A183" s="14">
        <v>3159</v>
      </c>
      <c r="B183" s="14">
        <v>-32475</v>
      </c>
      <c r="C183" s="14">
        <v>-75508.179999999993</v>
      </c>
      <c r="D183" s="14">
        <v>0</v>
      </c>
      <c r="E183" s="70">
        <f t="shared" si="5"/>
        <v>-107983.18</v>
      </c>
      <c r="F183" s="14">
        <v>0</v>
      </c>
      <c r="G183" s="14">
        <v>0</v>
      </c>
      <c r="H183" s="14">
        <v>0</v>
      </c>
      <c r="I183" s="71">
        <f t="shared" si="6"/>
        <v>0</v>
      </c>
    </row>
    <row r="184" spans="1:9" x14ac:dyDescent="0.25">
      <c r="A184" s="14">
        <v>3160</v>
      </c>
      <c r="B184" s="14">
        <v>-12940</v>
      </c>
      <c r="C184" s="14">
        <v>-70676.160000000003</v>
      </c>
      <c r="D184" s="14">
        <v>0</v>
      </c>
      <c r="E184" s="70">
        <f t="shared" si="5"/>
        <v>-83616.160000000003</v>
      </c>
      <c r="F184" s="14">
        <v>-12805.57</v>
      </c>
      <c r="G184" s="14">
        <v>0</v>
      </c>
      <c r="H184" s="14">
        <v>-16047.6</v>
      </c>
      <c r="I184" s="71">
        <f t="shared" si="6"/>
        <v>-28853.17</v>
      </c>
    </row>
    <row r="185" spans="1:9" x14ac:dyDescent="0.25">
      <c r="A185" s="14">
        <v>3167</v>
      </c>
      <c r="B185" s="14">
        <v>-13181.79</v>
      </c>
      <c r="C185" s="14">
        <v>-84992.73</v>
      </c>
      <c r="D185" s="14">
        <v>0</v>
      </c>
      <c r="E185" s="70">
        <f t="shared" si="5"/>
        <v>-98174.51999999999</v>
      </c>
      <c r="F185" s="14">
        <v>-14912.82</v>
      </c>
      <c r="G185" s="14">
        <v>0</v>
      </c>
      <c r="H185" s="14">
        <v>0</v>
      </c>
      <c r="I185" s="71">
        <f t="shared" si="6"/>
        <v>-14912.82</v>
      </c>
    </row>
    <row r="186" spans="1:9" x14ac:dyDescent="0.25">
      <c r="A186" s="14">
        <v>3168</v>
      </c>
      <c r="B186" s="14">
        <v>-18470.87</v>
      </c>
      <c r="C186" s="14">
        <v>-61307.48</v>
      </c>
      <c r="D186" s="14">
        <v>0</v>
      </c>
      <c r="E186" s="70">
        <f t="shared" si="5"/>
        <v>-79778.350000000006</v>
      </c>
      <c r="F186" s="14">
        <v>-28362.94</v>
      </c>
      <c r="G186" s="14">
        <v>0</v>
      </c>
      <c r="H186" s="14">
        <v>0</v>
      </c>
      <c r="I186" s="71">
        <f t="shared" si="6"/>
        <v>-28362.94</v>
      </c>
    </row>
    <row r="187" spans="1:9" x14ac:dyDescent="0.25">
      <c r="A187" s="14">
        <v>3169</v>
      </c>
      <c r="B187" s="14">
        <v>-9261.2800000000007</v>
      </c>
      <c r="C187" s="14">
        <v>-30846.16</v>
      </c>
      <c r="D187" s="14">
        <v>0</v>
      </c>
      <c r="E187" s="70">
        <f t="shared" si="5"/>
        <v>-40107.440000000002</v>
      </c>
      <c r="F187" s="14">
        <v>-28921.4</v>
      </c>
      <c r="G187" s="14">
        <v>0</v>
      </c>
      <c r="H187" s="14">
        <v>0</v>
      </c>
      <c r="I187" s="71">
        <f t="shared" si="6"/>
        <v>-28921.4</v>
      </c>
    </row>
    <row r="188" spans="1:9" x14ac:dyDescent="0.25">
      <c r="A188" s="14">
        <v>3171</v>
      </c>
      <c r="B188" s="14">
        <v>-2709</v>
      </c>
      <c r="C188" s="14">
        <v>-79893.31</v>
      </c>
      <c r="D188" s="14">
        <v>0</v>
      </c>
      <c r="E188" s="70">
        <f t="shared" si="5"/>
        <v>-82602.31</v>
      </c>
      <c r="F188" s="14">
        <v>-19103.400000000001</v>
      </c>
      <c r="G188" s="14">
        <v>0</v>
      </c>
      <c r="H188" s="14">
        <v>0</v>
      </c>
      <c r="I188" s="71">
        <f t="shared" si="6"/>
        <v>-19103.400000000001</v>
      </c>
    </row>
    <row r="189" spans="1:9" x14ac:dyDescent="0.25">
      <c r="A189" s="14">
        <v>3175</v>
      </c>
      <c r="B189" s="14">
        <v>-24836.46</v>
      </c>
      <c r="C189" s="14">
        <v>-119349.78</v>
      </c>
      <c r="D189" s="14">
        <v>0</v>
      </c>
      <c r="E189" s="70">
        <f t="shared" ref="E189:E251" si="7">SUM(B189:D189)</f>
        <v>-144186.23999999999</v>
      </c>
      <c r="F189" s="14">
        <v>-14032</v>
      </c>
      <c r="G189" s="14">
        <v>0</v>
      </c>
      <c r="H189" s="14">
        <v>0</v>
      </c>
      <c r="I189" s="71">
        <f t="shared" ref="I189:I251" si="8">SUM(F189:H189)</f>
        <v>-14032</v>
      </c>
    </row>
    <row r="190" spans="1:9" x14ac:dyDescent="0.25">
      <c r="A190" s="14">
        <v>3178</v>
      </c>
      <c r="B190" s="14">
        <v>-9000</v>
      </c>
      <c r="C190" s="14">
        <v>-260659.46</v>
      </c>
      <c r="D190" s="14">
        <v>0</v>
      </c>
      <c r="E190" s="70">
        <f t="shared" si="7"/>
        <v>-269659.45999999996</v>
      </c>
      <c r="F190" s="14">
        <v>-24983.13</v>
      </c>
      <c r="G190" s="14">
        <v>0</v>
      </c>
      <c r="H190" s="14">
        <v>-5860.81</v>
      </c>
      <c r="I190" s="71">
        <f t="shared" si="8"/>
        <v>-30843.940000000002</v>
      </c>
    </row>
    <row r="191" spans="1:9" x14ac:dyDescent="0.25">
      <c r="A191" s="14">
        <v>3179</v>
      </c>
      <c r="B191" s="14">
        <v>0</v>
      </c>
      <c r="C191" s="14">
        <v>-169171.8</v>
      </c>
      <c r="D191" s="14">
        <v>0</v>
      </c>
      <c r="E191" s="70">
        <f t="shared" si="7"/>
        <v>-169171.8</v>
      </c>
      <c r="F191" s="14">
        <v>23254.560000000001</v>
      </c>
      <c r="G191" s="14">
        <v>0</v>
      </c>
      <c r="H191" s="14">
        <v>0</v>
      </c>
      <c r="I191" s="71">
        <f t="shared" si="8"/>
        <v>23254.560000000001</v>
      </c>
    </row>
    <row r="192" spans="1:9" x14ac:dyDescent="0.25">
      <c r="A192" s="14">
        <v>3181</v>
      </c>
      <c r="B192" s="14">
        <v>-20718.490000000002</v>
      </c>
      <c r="C192" s="14">
        <v>-172708.15</v>
      </c>
      <c r="D192" s="14">
        <v>0</v>
      </c>
      <c r="E192" s="70">
        <f t="shared" si="7"/>
        <v>-193426.63999999998</v>
      </c>
      <c r="F192" s="14">
        <v>-17771.490000000002</v>
      </c>
      <c r="G192" s="14">
        <v>0</v>
      </c>
      <c r="H192" s="14">
        <v>0</v>
      </c>
      <c r="I192" s="71">
        <f t="shared" si="8"/>
        <v>-17771.490000000002</v>
      </c>
    </row>
    <row r="193" spans="1:9" x14ac:dyDescent="0.25">
      <c r="A193" s="14">
        <v>3182</v>
      </c>
      <c r="B193" s="14">
        <v>0</v>
      </c>
      <c r="C193" s="14">
        <v>-214398.36</v>
      </c>
      <c r="D193" s="14">
        <v>0</v>
      </c>
      <c r="E193" s="70">
        <f t="shared" si="7"/>
        <v>-214398.36</v>
      </c>
      <c r="F193" s="14">
        <v>-17783.28</v>
      </c>
      <c r="G193" s="14">
        <v>0</v>
      </c>
      <c r="H193" s="14">
        <v>0</v>
      </c>
      <c r="I193" s="71">
        <f t="shared" si="8"/>
        <v>-17783.28</v>
      </c>
    </row>
    <row r="194" spans="1:9" x14ac:dyDescent="0.25">
      <c r="A194" s="14">
        <v>3183</v>
      </c>
      <c r="B194" s="14">
        <v>0</v>
      </c>
      <c r="C194" s="14">
        <v>-23030.85</v>
      </c>
      <c r="D194" s="14">
        <v>0</v>
      </c>
      <c r="E194" s="70">
        <f t="shared" si="7"/>
        <v>-23030.85</v>
      </c>
      <c r="F194" s="14">
        <v>-12026</v>
      </c>
      <c r="G194" s="14">
        <v>0</v>
      </c>
      <c r="H194" s="14">
        <v>0</v>
      </c>
      <c r="I194" s="71">
        <f t="shared" si="8"/>
        <v>-12026</v>
      </c>
    </row>
    <row r="195" spans="1:9" x14ac:dyDescent="0.25">
      <c r="A195" s="14">
        <v>3186</v>
      </c>
      <c r="B195" s="14">
        <v>-12484.96</v>
      </c>
      <c r="C195" s="14">
        <v>-63261.19</v>
      </c>
      <c r="D195" s="14">
        <v>0</v>
      </c>
      <c r="E195" s="70">
        <f t="shared" si="7"/>
        <v>-75746.149999999994</v>
      </c>
      <c r="F195" s="14">
        <v>-32168.09</v>
      </c>
      <c r="G195" s="14">
        <v>0</v>
      </c>
      <c r="H195" s="14">
        <v>0</v>
      </c>
      <c r="I195" s="71">
        <f t="shared" si="8"/>
        <v>-32168.09</v>
      </c>
    </row>
    <row r="196" spans="1:9" x14ac:dyDescent="0.25">
      <c r="A196" s="14">
        <v>3198</v>
      </c>
      <c r="B196" s="14">
        <v>-31756.32</v>
      </c>
      <c r="C196" s="14">
        <v>-78026.97</v>
      </c>
      <c r="D196" s="14">
        <v>0</v>
      </c>
      <c r="E196" s="70">
        <f t="shared" si="7"/>
        <v>-109783.29000000001</v>
      </c>
      <c r="F196" s="14">
        <v>-12357.76</v>
      </c>
      <c r="G196" s="14">
        <v>0</v>
      </c>
      <c r="H196" s="14">
        <v>0</v>
      </c>
      <c r="I196" s="71">
        <f t="shared" si="8"/>
        <v>-12357.76</v>
      </c>
    </row>
    <row r="197" spans="1:9" x14ac:dyDescent="0.25">
      <c r="A197" s="14">
        <v>3199</v>
      </c>
      <c r="B197" s="14">
        <v>0</v>
      </c>
      <c r="C197" s="14">
        <v>-80392.539999999994</v>
      </c>
      <c r="D197" s="14">
        <v>0</v>
      </c>
      <c r="E197" s="70">
        <f t="shared" si="7"/>
        <v>-80392.539999999994</v>
      </c>
      <c r="F197" s="14">
        <v>-14652.22</v>
      </c>
      <c r="G197" s="14">
        <v>0</v>
      </c>
      <c r="H197" s="14">
        <v>0</v>
      </c>
      <c r="I197" s="71">
        <f t="shared" si="8"/>
        <v>-14652.22</v>
      </c>
    </row>
    <row r="198" spans="1:9" x14ac:dyDescent="0.25">
      <c r="A198" s="14">
        <v>3201</v>
      </c>
      <c r="B198" s="14">
        <v>-60359.42</v>
      </c>
      <c r="C198" s="14">
        <v>0</v>
      </c>
      <c r="D198" s="14">
        <v>0</v>
      </c>
      <c r="E198" s="70">
        <f t="shared" si="7"/>
        <v>-60359.42</v>
      </c>
      <c r="F198" s="14">
        <v>-11665.23</v>
      </c>
      <c r="G198" s="14">
        <v>0</v>
      </c>
      <c r="H198" s="14">
        <v>0</v>
      </c>
      <c r="I198" s="71">
        <f t="shared" si="8"/>
        <v>-11665.23</v>
      </c>
    </row>
    <row r="199" spans="1:9" x14ac:dyDescent="0.25">
      <c r="A199" s="14">
        <v>3282</v>
      </c>
      <c r="B199" s="14">
        <v>0</v>
      </c>
      <c r="C199" s="14">
        <v>-57605.17</v>
      </c>
      <c r="D199" s="14">
        <v>0</v>
      </c>
      <c r="E199" s="70">
        <f t="shared" si="7"/>
        <v>-57605.17</v>
      </c>
      <c r="F199" s="14">
        <v>-15961.66</v>
      </c>
      <c r="G199" s="14">
        <v>0</v>
      </c>
      <c r="H199" s="14">
        <v>0</v>
      </c>
      <c r="I199" s="71">
        <f t="shared" si="8"/>
        <v>-15961.66</v>
      </c>
    </row>
    <row r="200" spans="1:9" x14ac:dyDescent="0.25">
      <c r="A200" s="14">
        <v>3284</v>
      </c>
      <c r="B200" s="14">
        <v>0</v>
      </c>
      <c r="C200" s="14">
        <v>-74175.47</v>
      </c>
      <c r="D200" s="14">
        <v>0</v>
      </c>
      <c r="E200" s="70">
        <f t="shared" si="7"/>
        <v>-74175.47</v>
      </c>
      <c r="F200" s="14">
        <v>21808.720000000001</v>
      </c>
      <c r="G200" s="14">
        <v>0</v>
      </c>
      <c r="H200" s="14">
        <v>0</v>
      </c>
      <c r="I200" s="71">
        <f t="shared" si="8"/>
        <v>21808.720000000001</v>
      </c>
    </row>
    <row r="201" spans="1:9" x14ac:dyDescent="0.25">
      <c r="A201" s="14">
        <v>3289</v>
      </c>
      <c r="B201" s="14">
        <v>-21580.95</v>
      </c>
      <c r="C201" s="14">
        <v>-187811.09</v>
      </c>
      <c r="D201" s="14">
        <v>0</v>
      </c>
      <c r="E201" s="70">
        <f t="shared" si="7"/>
        <v>-209392.04</v>
      </c>
      <c r="F201" s="14">
        <v>-14152.42</v>
      </c>
      <c r="G201" s="14">
        <v>0</v>
      </c>
      <c r="H201" s="14">
        <v>0</v>
      </c>
      <c r="I201" s="71">
        <f t="shared" si="8"/>
        <v>-14152.42</v>
      </c>
    </row>
    <row r="202" spans="1:9" x14ac:dyDescent="0.25">
      <c r="A202" s="14">
        <v>3294</v>
      </c>
      <c r="B202" s="14">
        <v>0</v>
      </c>
      <c r="C202" s="14">
        <v>-51944.91</v>
      </c>
      <c r="D202" s="14">
        <v>0</v>
      </c>
      <c r="E202" s="70">
        <f t="shared" si="7"/>
        <v>-51944.91</v>
      </c>
      <c r="F202" s="14">
        <v>-29860.76</v>
      </c>
      <c r="G202" s="14">
        <v>0</v>
      </c>
      <c r="H202" s="14">
        <v>0</v>
      </c>
      <c r="I202" s="71">
        <f t="shared" si="8"/>
        <v>-29860.76</v>
      </c>
    </row>
    <row r="203" spans="1:9" x14ac:dyDescent="0.25">
      <c r="A203" s="14">
        <v>3295</v>
      </c>
      <c r="B203" s="14">
        <v>-121003.77</v>
      </c>
      <c r="C203" s="14">
        <v>-213561.4</v>
      </c>
      <c r="D203" s="14">
        <v>0</v>
      </c>
      <c r="E203" s="70">
        <f t="shared" si="7"/>
        <v>-334565.17</v>
      </c>
      <c r="F203" s="14">
        <v>-31387.1</v>
      </c>
      <c r="G203" s="14">
        <v>0</v>
      </c>
      <c r="H203" s="14">
        <v>0</v>
      </c>
      <c r="I203" s="71">
        <f t="shared" si="8"/>
        <v>-31387.1</v>
      </c>
    </row>
    <row r="204" spans="1:9" x14ac:dyDescent="0.25">
      <c r="A204" s="14">
        <v>3296</v>
      </c>
      <c r="B204" s="14">
        <v>-382810.39999999997</v>
      </c>
      <c r="C204" s="14">
        <v>0</v>
      </c>
      <c r="D204" s="14">
        <v>0</v>
      </c>
      <c r="E204" s="70">
        <f t="shared" si="7"/>
        <v>-382810.39999999997</v>
      </c>
      <c r="F204" s="14">
        <v>-23685.34</v>
      </c>
      <c r="G204" s="14">
        <v>0</v>
      </c>
      <c r="H204" s="14">
        <v>0</v>
      </c>
      <c r="I204" s="71">
        <f t="shared" si="8"/>
        <v>-23685.34</v>
      </c>
    </row>
    <row r="205" spans="1:9" x14ac:dyDescent="0.25">
      <c r="A205" s="14">
        <v>3297</v>
      </c>
      <c r="B205" s="14">
        <v>0</v>
      </c>
      <c r="C205" s="14">
        <v>-256245.99</v>
      </c>
      <c r="D205" s="14">
        <v>0</v>
      </c>
      <c r="E205" s="70">
        <f t="shared" si="7"/>
        <v>-256245.99</v>
      </c>
      <c r="F205" s="14">
        <v>-29727.91</v>
      </c>
      <c r="G205" s="14">
        <v>0</v>
      </c>
      <c r="H205" s="14">
        <v>0</v>
      </c>
      <c r="I205" s="71">
        <f t="shared" si="8"/>
        <v>-29727.91</v>
      </c>
    </row>
    <row r="206" spans="1:9" x14ac:dyDescent="0.25">
      <c r="A206" s="14">
        <v>3298</v>
      </c>
      <c r="B206" s="14">
        <v>0</v>
      </c>
      <c r="C206" s="14">
        <v>-16837.650000000001</v>
      </c>
      <c r="D206" s="14">
        <v>0</v>
      </c>
      <c r="E206" s="70">
        <f t="shared" si="7"/>
        <v>-16837.650000000001</v>
      </c>
      <c r="F206" s="14">
        <v>-1378.63</v>
      </c>
      <c r="G206" s="14">
        <v>0</v>
      </c>
      <c r="H206" s="14">
        <v>0</v>
      </c>
      <c r="I206" s="71">
        <f t="shared" si="8"/>
        <v>-1378.63</v>
      </c>
    </row>
    <row r="207" spans="1:9" x14ac:dyDescent="0.25">
      <c r="A207" s="14">
        <v>3299</v>
      </c>
      <c r="B207" s="14">
        <v>0</v>
      </c>
      <c r="C207" s="14">
        <v>-85277.26</v>
      </c>
      <c r="D207" s="14">
        <v>0</v>
      </c>
      <c r="E207" s="70">
        <f t="shared" si="7"/>
        <v>-85277.26</v>
      </c>
      <c r="F207" s="14">
        <v>0</v>
      </c>
      <c r="G207" s="14">
        <v>0</v>
      </c>
      <c r="H207" s="14">
        <v>0</v>
      </c>
      <c r="I207" s="71">
        <f t="shared" si="8"/>
        <v>0</v>
      </c>
    </row>
    <row r="208" spans="1:9" x14ac:dyDescent="0.25">
      <c r="A208" s="14">
        <v>3303</v>
      </c>
      <c r="B208" s="14">
        <v>0</v>
      </c>
      <c r="C208" s="14">
        <v>-10638.25</v>
      </c>
      <c r="D208" s="14">
        <v>0</v>
      </c>
      <c r="E208" s="70">
        <f t="shared" si="7"/>
        <v>-10638.25</v>
      </c>
      <c r="F208" s="14">
        <v>-17240.52</v>
      </c>
      <c r="G208" s="14">
        <v>0</v>
      </c>
      <c r="H208" s="14">
        <v>0</v>
      </c>
      <c r="I208" s="71">
        <f t="shared" si="8"/>
        <v>-17240.52</v>
      </c>
    </row>
    <row r="209" spans="1:9" x14ac:dyDescent="0.25">
      <c r="A209" s="14">
        <v>3307</v>
      </c>
      <c r="B209" s="14">
        <v>0</v>
      </c>
      <c r="C209" s="14">
        <v>-108027.27</v>
      </c>
      <c r="D209" s="14">
        <v>0</v>
      </c>
      <c r="E209" s="70">
        <f t="shared" si="7"/>
        <v>-108027.27</v>
      </c>
      <c r="F209" s="14">
        <v>4706.26</v>
      </c>
      <c r="G209" s="14">
        <v>0</v>
      </c>
      <c r="H209" s="14">
        <v>-30529.64</v>
      </c>
      <c r="I209" s="71">
        <f t="shared" si="8"/>
        <v>-25823.379999999997</v>
      </c>
    </row>
    <row r="210" spans="1:9" x14ac:dyDescent="0.25">
      <c r="A210" s="14">
        <v>3308</v>
      </c>
      <c r="B210" s="14">
        <v>-876</v>
      </c>
      <c r="C210" s="14">
        <v>-42159.839999999997</v>
      </c>
      <c r="D210" s="14">
        <v>0</v>
      </c>
      <c r="E210" s="70">
        <f t="shared" si="7"/>
        <v>-43035.839999999997</v>
      </c>
      <c r="F210" s="14">
        <v>-29720.959999999999</v>
      </c>
      <c r="G210" s="14">
        <v>0</v>
      </c>
      <c r="H210" s="14">
        <v>0</v>
      </c>
      <c r="I210" s="71">
        <f t="shared" si="8"/>
        <v>-29720.959999999999</v>
      </c>
    </row>
    <row r="211" spans="1:9" x14ac:dyDescent="0.25">
      <c r="A211" s="14">
        <v>3309</v>
      </c>
      <c r="B211" s="14">
        <v>-7696</v>
      </c>
      <c r="C211" s="14">
        <v>-62029.01</v>
      </c>
      <c r="D211" s="14">
        <v>0</v>
      </c>
      <c r="E211" s="70">
        <f t="shared" si="7"/>
        <v>-69725.010000000009</v>
      </c>
      <c r="F211" s="14">
        <v>0</v>
      </c>
      <c r="G211" s="14">
        <v>0</v>
      </c>
      <c r="H211" s="14">
        <v>0</v>
      </c>
      <c r="I211" s="71">
        <f t="shared" si="8"/>
        <v>0</v>
      </c>
    </row>
    <row r="212" spans="1:9" x14ac:dyDescent="0.25">
      <c r="A212" s="14">
        <v>3312</v>
      </c>
      <c r="B212" s="14">
        <v>-2364</v>
      </c>
      <c r="C212" s="14">
        <v>-68301.39</v>
      </c>
      <c r="D212" s="14">
        <v>0</v>
      </c>
      <c r="E212" s="70">
        <f t="shared" si="7"/>
        <v>-70665.39</v>
      </c>
      <c r="F212" s="14">
        <v>-20571.14</v>
      </c>
      <c r="G212" s="14">
        <v>0</v>
      </c>
      <c r="H212" s="14">
        <v>0</v>
      </c>
      <c r="I212" s="71">
        <f t="shared" si="8"/>
        <v>-20571.14</v>
      </c>
    </row>
    <row r="213" spans="1:9" x14ac:dyDescent="0.25">
      <c r="A213" s="14">
        <v>3314</v>
      </c>
      <c r="B213" s="14">
        <v>0</v>
      </c>
      <c r="C213" s="14">
        <v>-68417.399999999994</v>
      </c>
      <c r="D213" s="14">
        <v>0</v>
      </c>
      <c r="E213" s="70">
        <f t="shared" si="7"/>
        <v>-68417.399999999994</v>
      </c>
      <c r="F213" s="14">
        <v>-11285.7</v>
      </c>
      <c r="G213" s="14">
        <v>0</v>
      </c>
      <c r="H213" s="14">
        <v>0</v>
      </c>
      <c r="I213" s="71">
        <f t="shared" si="8"/>
        <v>-11285.7</v>
      </c>
    </row>
    <row r="214" spans="1:9" x14ac:dyDescent="0.25">
      <c r="A214" s="14">
        <v>3317</v>
      </c>
      <c r="B214" s="14">
        <v>-9219.6</v>
      </c>
      <c r="C214" s="14">
        <v>-157854.46</v>
      </c>
      <c r="D214" s="14">
        <v>0</v>
      </c>
      <c r="E214" s="70">
        <f t="shared" si="7"/>
        <v>-167074.06</v>
      </c>
      <c r="F214" s="14">
        <v>-30769.33</v>
      </c>
      <c r="G214" s="14">
        <v>0</v>
      </c>
      <c r="H214" s="14">
        <v>0</v>
      </c>
      <c r="I214" s="71">
        <f t="shared" si="8"/>
        <v>-30769.33</v>
      </c>
    </row>
    <row r="215" spans="1:9" x14ac:dyDescent="0.25">
      <c r="A215" s="14">
        <v>3318</v>
      </c>
      <c r="B215" s="14">
        <v>0</v>
      </c>
      <c r="C215" s="14">
        <v>-68677.25</v>
      </c>
      <c r="D215" s="14">
        <v>0</v>
      </c>
      <c r="E215" s="70">
        <f t="shared" si="7"/>
        <v>-68677.25</v>
      </c>
      <c r="F215" s="14">
        <v>-5996.08</v>
      </c>
      <c r="G215" s="14">
        <v>0</v>
      </c>
      <c r="H215" s="14">
        <v>0</v>
      </c>
      <c r="I215" s="71">
        <f t="shared" si="8"/>
        <v>-5996.08</v>
      </c>
    </row>
    <row r="216" spans="1:9" x14ac:dyDescent="0.25">
      <c r="A216" s="14">
        <v>3320</v>
      </c>
      <c r="B216" s="14">
        <v>0</v>
      </c>
      <c r="C216" s="14">
        <v>-15104.86</v>
      </c>
      <c r="D216" s="14">
        <v>0</v>
      </c>
      <c r="E216" s="70">
        <f t="shared" si="7"/>
        <v>-15104.86</v>
      </c>
      <c r="F216" s="14">
        <v>-20376.080000000002</v>
      </c>
      <c r="G216" s="14">
        <v>0</v>
      </c>
      <c r="H216" s="14">
        <v>0</v>
      </c>
      <c r="I216" s="71">
        <f t="shared" si="8"/>
        <v>-20376.080000000002</v>
      </c>
    </row>
    <row r="217" spans="1:9" x14ac:dyDescent="0.25">
      <c r="A217" s="14">
        <v>3322</v>
      </c>
      <c r="B217" s="14">
        <v>0</v>
      </c>
      <c r="C217" s="14">
        <v>-159655.82</v>
      </c>
      <c r="D217" s="14">
        <v>0</v>
      </c>
      <c r="E217" s="70">
        <f t="shared" si="7"/>
        <v>-159655.82</v>
      </c>
      <c r="F217" s="14">
        <v>-27904.080000000002</v>
      </c>
      <c r="G217" s="14">
        <v>0</v>
      </c>
      <c r="H217" s="14">
        <v>0</v>
      </c>
      <c r="I217" s="71">
        <f t="shared" si="8"/>
        <v>-27904.080000000002</v>
      </c>
    </row>
    <row r="218" spans="1:9" x14ac:dyDescent="0.25">
      <c r="A218" s="14">
        <v>3323</v>
      </c>
      <c r="B218" s="14">
        <v>0</v>
      </c>
      <c r="C218" s="14">
        <v>-59460.29</v>
      </c>
      <c r="D218" s="14">
        <v>0</v>
      </c>
      <c r="E218" s="70">
        <f t="shared" si="7"/>
        <v>-59460.29</v>
      </c>
      <c r="F218" s="14">
        <v>-18061.89</v>
      </c>
      <c r="G218" s="14">
        <v>0</v>
      </c>
      <c r="H218" s="14">
        <v>0</v>
      </c>
      <c r="I218" s="71">
        <f t="shared" si="8"/>
        <v>-18061.89</v>
      </c>
    </row>
    <row r="219" spans="1:9" x14ac:dyDescent="0.25">
      <c r="A219" s="14">
        <v>3325</v>
      </c>
      <c r="B219" s="14">
        <v>0</v>
      </c>
      <c r="C219" s="14">
        <v>-19503.23</v>
      </c>
      <c r="D219" s="14">
        <v>0</v>
      </c>
      <c r="E219" s="70">
        <f t="shared" si="7"/>
        <v>-19503.23</v>
      </c>
      <c r="F219" s="14">
        <v>-19922.98</v>
      </c>
      <c r="G219" s="14">
        <v>0</v>
      </c>
      <c r="H219" s="14">
        <v>0</v>
      </c>
      <c r="I219" s="71">
        <f t="shared" si="8"/>
        <v>-19922.98</v>
      </c>
    </row>
    <row r="220" spans="1:9" x14ac:dyDescent="0.25">
      <c r="A220" s="14">
        <v>3328</v>
      </c>
      <c r="B220" s="14">
        <v>0</v>
      </c>
      <c r="C220" s="14">
        <v>-44458.04</v>
      </c>
      <c r="D220" s="14">
        <v>0</v>
      </c>
      <c r="E220" s="70">
        <f t="shared" si="7"/>
        <v>-44458.04</v>
      </c>
      <c r="F220" s="14">
        <v>0</v>
      </c>
      <c r="G220" s="14">
        <v>0</v>
      </c>
      <c r="H220" s="14">
        <v>0</v>
      </c>
      <c r="I220" s="71">
        <f t="shared" si="8"/>
        <v>0</v>
      </c>
    </row>
    <row r="221" spans="1:9" x14ac:dyDescent="0.25">
      <c r="A221" s="14">
        <v>3332</v>
      </c>
      <c r="B221" s="14">
        <v>-6388.78</v>
      </c>
      <c r="C221" s="14">
        <v>-88919.05</v>
      </c>
      <c r="D221" s="14">
        <v>0</v>
      </c>
      <c r="E221" s="70">
        <f t="shared" si="7"/>
        <v>-95307.83</v>
      </c>
      <c r="F221" s="14">
        <v>0</v>
      </c>
      <c r="G221" s="14">
        <v>0</v>
      </c>
      <c r="H221" s="14">
        <v>0</v>
      </c>
      <c r="I221" s="71">
        <f t="shared" si="8"/>
        <v>0</v>
      </c>
    </row>
    <row r="222" spans="1:9" x14ac:dyDescent="0.25">
      <c r="A222" s="14">
        <v>3337</v>
      </c>
      <c r="B222" s="14">
        <v>0</v>
      </c>
      <c r="C222" s="14">
        <v>-172975.6</v>
      </c>
      <c r="D222" s="14">
        <v>0</v>
      </c>
      <c r="E222" s="70">
        <f t="shared" si="7"/>
        <v>-172975.6</v>
      </c>
      <c r="F222" s="14">
        <v>0</v>
      </c>
      <c r="G222" s="14">
        <v>0</v>
      </c>
      <c r="H222" s="14">
        <v>0</v>
      </c>
      <c r="I222" s="71">
        <f t="shared" si="8"/>
        <v>0</v>
      </c>
    </row>
    <row r="223" spans="1:9" x14ac:dyDescent="0.25">
      <c r="A223" s="14">
        <v>3338</v>
      </c>
      <c r="B223" s="14">
        <v>-156642.23000000001</v>
      </c>
      <c r="C223" s="14">
        <v>0</v>
      </c>
      <c r="D223" s="14">
        <v>0</v>
      </c>
      <c r="E223" s="70">
        <f t="shared" si="7"/>
        <v>-156642.23000000001</v>
      </c>
      <c r="F223" s="14">
        <v>4571.8999999999996</v>
      </c>
      <c r="G223" s="14">
        <v>0</v>
      </c>
      <c r="H223" s="14">
        <v>0</v>
      </c>
      <c r="I223" s="71">
        <f t="shared" si="8"/>
        <v>4571.8999999999996</v>
      </c>
    </row>
    <row r="224" spans="1:9" x14ac:dyDescent="0.25">
      <c r="A224" s="14">
        <v>3339</v>
      </c>
      <c r="B224" s="14">
        <v>0</v>
      </c>
      <c r="C224" s="14">
        <v>-70450.61</v>
      </c>
      <c r="D224" s="14">
        <v>0</v>
      </c>
      <c r="E224" s="70">
        <f t="shared" si="7"/>
        <v>-70450.61</v>
      </c>
      <c r="F224" s="14">
        <v>0</v>
      </c>
      <c r="G224" s="14">
        <v>0</v>
      </c>
      <c r="H224" s="14">
        <v>0</v>
      </c>
      <c r="I224" s="71">
        <f t="shared" si="8"/>
        <v>0</v>
      </c>
    </row>
    <row r="225" spans="1:9" x14ac:dyDescent="0.25">
      <c r="A225" s="14">
        <v>3340</v>
      </c>
      <c r="B225" s="14">
        <v>-190066.66</v>
      </c>
      <c r="C225" s="14">
        <v>0</v>
      </c>
      <c r="D225" s="14">
        <v>0</v>
      </c>
      <c r="E225" s="70">
        <f t="shared" si="7"/>
        <v>-190066.66</v>
      </c>
      <c r="F225" s="14">
        <v>-28938.28</v>
      </c>
      <c r="G225" s="14">
        <v>0</v>
      </c>
      <c r="H225" s="14">
        <v>0</v>
      </c>
      <c r="I225" s="71">
        <f t="shared" si="8"/>
        <v>-28938.28</v>
      </c>
    </row>
    <row r="226" spans="1:9" x14ac:dyDescent="0.25">
      <c r="A226" s="14">
        <v>3346</v>
      </c>
      <c r="B226" s="14">
        <v>-29194.36</v>
      </c>
      <c r="C226" s="14">
        <v>-92243.96</v>
      </c>
      <c r="D226" s="14">
        <v>0</v>
      </c>
      <c r="E226" s="70">
        <f t="shared" si="7"/>
        <v>-121438.32</v>
      </c>
      <c r="F226" s="14">
        <v>0</v>
      </c>
      <c r="G226" s="14">
        <v>0</v>
      </c>
      <c r="H226" s="14">
        <v>0</v>
      </c>
      <c r="I226" s="71">
        <f t="shared" si="8"/>
        <v>0</v>
      </c>
    </row>
    <row r="227" spans="1:9" x14ac:dyDescent="0.25">
      <c r="A227" s="14">
        <v>3347</v>
      </c>
      <c r="B227" s="14">
        <v>-2964</v>
      </c>
      <c r="C227" s="14">
        <v>-44315.47</v>
      </c>
      <c r="D227" s="14">
        <v>0</v>
      </c>
      <c r="E227" s="70">
        <f t="shared" si="7"/>
        <v>-47279.47</v>
      </c>
      <c r="F227" s="14">
        <v>0</v>
      </c>
      <c r="G227" s="14">
        <v>0</v>
      </c>
      <c r="H227" s="14">
        <v>0</v>
      </c>
      <c r="I227" s="71">
        <f t="shared" si="8"/>
        <v>0</v>
      </c>
    </row>
    <row r="228" spans="1:9" x14ac:dyDescent="0.25">
      <c r="A228" s="14">
        <v>3350</v>
      </c>
      <c r="B228" s="14">
        <v>-81856.320000000007</v>
      </c>
      <c r="C228" s="14">
        <v>0</v>
      </c>
      <c r="D228" s="14">
        <v>0</v>
      </c>
      <c r="E228" s="70">
        <f t="shared" si="7"/>
        <v>-81856.320000000007</v>
      </c>
      <c r="F228" s="14">
        <v>11062.56</v>
      </c>
      <c r="G228" s="14">
        <v>0</v>
      </c>
      <c r="H228" s="14">
        <v>0</v>
      </c>
      <c r="I228" s="71">
        <f t="shared" si="8"/>
        <v>11062.56</v>
      </c>
    </row>
    <row r="229" spans="1:9" x14ac:dyDescent="0.25">
      <c r="A229" s="14">
        <v>3351</v>
      </c>
      <c r="B229" s="14">
        <v>0</v>
      </c>
      <c r="C229" s="14">
        <v>-82064.45</v>
      </c>
      <c r="D229" s="14">
        <v>0</v>
      </c>
      <c r="E229" s="70">
        <f t="shared" si="7"/>
        <v>-82064.45</v>
      </c>
      <c r="F229" s="14">
        <v>0</v>
      </c>
      <c r="G229" s="14">
        <v>0</v>
      </c>
      <c r="H229" s="14">
        <v>0</v>
      </c>
      <c r="I229" s="71">
        <f t="shared" si="8"/>
        <v>0</v>
      </c>
    </row>
    <row r="230" spans="1:9" x14ac:dyDescent="0.25">
      <c r="A230" s="14">
        <v>3356</v>
      </c>
      <c r="B230" s="14">
        <v>0</v>
      </c>
      <c r="C230" s="14">
        <v>-114759.69</v>
      </c>
      <c r="D230" s="14">
        <v>0</v>
      </c>
      <c r="E230" s="70">
        <f t="shared" si="7"/>
        <v>-114759.69</v>
      </c>
      <c r="F230" s="14">
        <v>0</v>
      </c>
      <c r="G230" s="14">
        <v>0</v>
      </c>
      <c r="H230" s="14">
        <v>0</v>
      </c>
      <c r="I230" s="71">
        <f t="shared" si="8"/>
        <v>0</v>
      </c>
    </row>
    <row r="231" spans="1:9" x14ac:dyDescent="0.25">
      <c r="A231" s="14">
        <v>3360</v>
      </c>
      <c r="B231" s="14">
        <v>-25558.9</v>
      </c>
      <c r="C231" s="14">
        <v>-219611.3</v>
      </c>
      <c r="D231" s="14">
        <v>0</v>
      </c>
      <c r="E231" s="70">
        <f t="shared" si="7"/>
        <v>-245170.19999999998</v>
      </c>
      <c r="F231" s="14">
        <v>0</v>
      </c>
      <c r="G231" s="14">
        <v>0</v>
      </c>
      <c r="H231" s="14">
        <v>0</v>
      </c>
      <c r="I231" s="71">
        <f t="shared" si="8"/>
        <v>0</v>
      </c>
    </row>
    <row r="232" spans="1:9" x14ac:dyDescent="0.25">
      <c r="A232" s="14">
        <v>3364</v>
      </c>
      <c r="B232" s="14">
        <v>0</v>
      </c>
      <c r="C232" s="14">
        <v>-65834.09</v>
      </c>
      <c r="D232" s="14">
        <v>0</v>
      </c>
      <c r="E232" s="70">
        <f t="shared" si="7"/>
        <v>-65834.09</v>
      </c>
      <c r="F232" s="14">
        <v>0</v>
      </c>
      <c r="G232" s="14">
        <v>0</v>
      </c>
      <c r="H232" s="14">
        <v>0</v>
      </c>
      <c r="I232" s="71">
        <f t="shared" si="8"/>
        <v>0</v>
      </c>
    </row>
    <row r="233" spans="1:9" x14ac:dyDescent="0.25">
      <c r="A233" s="14">
        <v>3373</v>
      </c>
      <c r="B233" s="14">
        <v>0</v>
      </c>
      <c r="C233" s="14">
        <v>-71987.38</v>
      </c>
      <c r="D233" s="14">
        <v>0</v>
      </c>
      <c r="E233" s="70">
        <f t="shared" si="7"/>
        <v>-71987.38</v>
      </c>
      <c r="F233" s="14">
        <v>-2098.86</v>
      </c>
      <c r="G233" s="14">
        <v>0</v>
      </c>
      <c r="H233" s="14">
        <v>0</v>
      </c>
      <c r="I233" s="71">
        <f t="shared" si="8"/>
        <v>-2098.86</v>
      </c>
    </row>
    <row r="234" spans="1:9" x14ac:dyDescent="0.25">
      <c r="A234" s="14">
        <v>3722</v>
      </c>
      <c r="B234" s="14">
        <v>0</v>
      </c>
      <c r="C234" s="14">
        <v>-99162.27</v>
      </c>
      <c r="D234" s="14">
        <v>0</v>
      </c>
      <c r="E234" s="70">
        <f t="shared" si="7"/>
        <v>-99162.27</v>
      </c>
      <c r="F234" s="14">
        <v>0</v>
      </c>
      <c r="G234" s="14">
        <v>0</v>
      </c>
      <c r="H234" s="14">
        <v>0</v>
      </c>
      <c r="I234" s="71">
        <f t="shared" si="8"/>
        <v>0</v>
      </c>
    </row>
    <row r="235" spans="1:9" x14ac:dyDescent="0.25">
      <c r="A235" s="14">
        <v>3728</v>
      </c>
      <c r="B235" s="14">
        <v>-12777.38</v>
      </c>
      <c r="C235" s="14">
        <v>-129945.89</v>
      </c>
      <c r="D235" s="14">
        <v>0</v>
      </c>
      <c r="E235" s="70">
        <f t="shared" si="7"/>
        <v>-142723.26999999999</v>
      </c>
      <c r="F235" s="14">
        <v>-35088.1</v>
      </c>
      <c r="G235" s="14">
        <v>0</v>
      </c>
      <c r="H235" s="14">
        <v>-247.36</v>
      </c>
      <c r="I235" s="71">
        <f t="shared" si="8"/>
        <v>-35335.46</v>
      </c>
    </row>
    <row r="236" spans="1:9" x14ac:dyDescent="0.25">
      <c r="A236" s="14">
        <v>3733</v>
      </c>
      <c r="B236" s="14">
        <v>0</v>
      </c>
      <c r="C236" s="14">
        <v>-42408.73</v>
      </c>
      <c r="D236" s="14">
        <v>0</v>
      </c>
      <c r="E236" s="70">
        <f t="shared" si="7"/>
        <v>-42408.73</v>
      </c>
      <c r="F236" s="14">
        <v>-34396.74</v>
      </c>
      <c r="G236" s="14">
        <v>0</v>
      </c>
      <c r="H236" s="14">
        <v>0</v>
      </c>
      <c r="I236" s="71">
        <f t="shared" si="8"/>
        <v>-34396.74</v>
      </c>
    </row>
    <row r="237" spans="1:9" x14ac:dyDescent="0.25">
      <c r="A237" s="14">
        <v>3749</v>
      </c>
      <c r="B237" s="14">
        <v>-14445.07</v>
      </c>
      <c r="C237" s="14">
        <v>-129812.36</v>
      </c>
      <c r="D237" s="14">
        <v>0</v>
      </c>
      <c r="E237" s="70">
        <f t="shared" si="7"/>
        <v>-144257.43</v>
      </c>
      <c r="F237" s="14">
        <v>-15259.13</v>
      </c>
      <c r="G237" s="14">
        <v>0</v>
      </c>
      <c r="H237" s="14">
        <v>0</v>
      </c>
      <c r="I237" s="71">
        <f t="shared" si="8"/>
        <v>-15259.13</v>
      </c>
    </row>
    <row r="238" spans="1:9" x14ac:dyDescent="0.25">
      <c r="A238" s="14">
        <v>3893</v>
      </c>
      <c r="B238" s="14">
        <v>0</v>
      </c>
      <c r="C238" s="14">
        <v>-108699.19</v>
      </c>
      <c r="D238" s="14">
        <v>0</v>
      </c>
      <c r="E238" s="70">
        <f t="shared" si="7"/>
        <v>-108699.19</v>
      </c>
      <c r="F238" s="14">
        <v>-13981.75</v>
      </c>
      <c r="G238" s="14">
        <v>0</v>
      </c>
      <c r="H238" s="14">
        <v>0</v>
      </c>
      <c r="I238" s="71">
        <f t="shared" si="8"/>
        <v>-13981.75</v>
      </c>
    </row>
    <row r="239" spans="1:9" x14ac:dyDescent="0.25">
      <c r="A239" s="14">
        <v>3896</v>
      </c>
      <c r="B239" s="14">
        <v>0</v>
      </c>
      <c r="C239" s="14">
        <v>-44963.71</v>
      </c>
      <c r="D239" s="14">
        <v>0</v>
      </c>
      <c r="E239" s="70">
        <f t="shared" si="7"/>
        <v>-44963.71</v>
      </c>
      <c r="F239" s="14">
        <v>-21668.91</v>
      </c>
      <c r="G239" s="14">
        <v>0</v>
      </c>
      <c r="H239" s="14">
        <v>0</v>
      </c>
      <c r="I239" s="71">
        <f t="shared" si="8"/>
        <v>-21668.91</v>
      </c>
    </row>
    <row r="240" spans="1:9" x14ac:dyDescent="0.25">
      <c r="A240" s="14">
        <v>3898</v>
      </c>
      <c r="B240" s="14">
        <v>-11432.01</v>
      </c>
      <c r="C240" s="14">
        <v>-173332.15</v>
      </c>
      <c r="D240" s="14">
        <v>0</v>
      </c>
      <c r="E240" s="70">
        <f t="shared" si="7"/>
        <v>-184764.16</v>
      </c>
      <c r="F240" s="14">
        <v>0</v>
      </c>
      <c r="G240" s="14">
        <v>0</v>
      </c>
      <c r="H240" s="14">
        <v>0</v>
      </c>
      <c r="I240" s="71">
        <f t="shared" si="8"/>
        <v>0</v>
      </c>
    </row>
    <row r="241" spans="1:9" x14ac:dyDescent="0.25">
      <c r="A241" s="14">
        <v>3902</v>
      </c>
      <c r="B241" s="14">
        <v>-210.68</v>
      </c>
      <c r="C241" s="14">
        <v>-137447.82</v>
      </c>
      <c r="D241" s="14">
        <v>0</v>
      </c>
      <c r="E241" s="70">
        <f t="shared" si="7"/>
        <v>-137658.5</v>
      </c>
      <c r="F241" s="14">
        <v>-17275.060000000001</v>
      </c>
      <c r="G241" s="14">
        <v>0</v>
      </c>
      <c r="H241" s="14">
        <v>0</v>
      </c>
      <c r="I241" s="71">
        <f t="shared" si="8"/>
        <v>-17275.060000000001</v>
      </c>
    </row>
    <row r="242" spans="1:9" x14ac:dyDescent="0.25">
      <c r="A242" s="14">
        <v>3904</v>
      </c>
      <c r="B242" s="14">
        <v>0</v>
      </c>
      <c r="C242" s="14">
        <v>-243210.42</v>
      </c>
      <c r="D242" s="14">
        <v>0</v>
      </c>
      <c r="E242" s="70">
        <f t="shared" si="7"/>
        <v>-243210.42</v>
      </c>
      <c r="F242" s="14">
        <v>-18586.57</v>
      </c>
      <c r="G242" s="14">
        <v>0</v>
      </c>
      <c r="H242" s="14">
        <v>0</v>
      </c>
      <c r="I242" s="71">
        <f t="shared" si="8"/>
        <v>-18586.57</v>
      </c>
    </row>
    <row r="243" spans="1:9" x14ac:dyDescent="0.25">
      <c r="A243" s="14">
        <v>3906</v>
      </c>
      <c r="B243" s="14">
        <v>-4035</v>
      </c>
      <c r="C243" s="14">
        <v>-174634.31</v>
      </c>
      <c r="D243" s="14">
        <v>0</v>
      </c>
      <c r="E243" s="70">
        <f t="shared" si="7"/>
        <v>-178669.31</v>
      </c>
      <c r="F243" s="14">
        <v>-21096.93</v>
      </c>
      <c r="G243" s="14">
        <v>0</v>
      </c>
      <c r="H243" s="14">
        <v>0</v>
      </c>
      <c r="I243" s="71">
        <f t="shared" si="8"/>
        <v>-21096.93</v>
      </c>
    </row>
    <row r="244" spans="1:9" x14ac:dyDescent="0.25">
      <c r="A244" s="14">
        <v>3907</v>
      </c>
      <c r="B244" s="14">
        <v>-292865</v>
      </c>
      <c r="C244" s="14">
        <v>-333852.63</v>
      </c>
      <c r="D244" s="14">
        <v>0</v>
      </c>
      <c r="E244" s="70">
        <f t="shared" si="7"/>
        <v>-626717.63</v>
      </c>
      <c r="F244" s="14">
        <v>0</v>
      </c>
      <c r="G244" s="14">
        <v>0</v>
      </c>
      <c r="H244" s="14">
        <v>0</v>
      </c>
      <c r="I244" s="71">
        <f t="shared" si="8"/>
        <v>0</v>
      </c>
    </row>
    <row r="245" spans="1:9" x14ac:dyDescent="0.25">
      <c r="A245" s="14">
        <v>3909</v>
      </c>
      <c r="B245" s="14">
        <v>0</v>
      </c>
      <c r="C245" s="14">
        <v>-176504.43</v>
      </c>
      <c r="D245" s="14">
        <v>0</v>
      </c>
      <c r="E245" s="70">
        <f t="shared" si="7"/>
        <v>-176504.43</v>
      </c>
      <c r="F245" s="14">
        <v>-0.87</v>
      </c>
      <c r="G245" s="14">
        <v>0</v>
      </c>
      <c r="H245" s="14">
        <v>0</v>
      </c>
      <c r="I245" s="71">
        <f t="shared" si="8"/>
        <v>-0.87</v>
      </c>
    </row>
    <row r="246" spans="1:9" x14ac:dyDescent="0.25">
      <c r="A246" s="14">
        <v>3910</v>
      </c>
      <c r="B246" s="14">
        <v>-20237</v>
      </c>
      <c r="C246" s="14">
        <v>-197787.53</v>
      </c>
      <c r="D246" s="14">
        <v>-103557.36</v>
      </c>
      <c r="E246" s="70">
        <f t="shared" si="7"/>
        <v>-321581.89</v>
      </c>
      <c r="F246" s="14">
        <v>-23598.3</v>
      </c>
      <c r="G246" s="14">
        <v>0</v>
      </c>
      <c r="H246" s="14">
        <v>0</v>
      </c>
      <c r="I246" s="71">
        <f t="shared" si="8"/>
        <v>-23598.3</v>
      </c>
    </row>
    <row r="247" spans="1:9" x14ac:dyDescent="0.25">
      <c r="A247" s="14">
        <v>3913</v>
      </c>
      <c r="B247" s="14">
        <v>0</v>
      </c>
      <c r="C247" s="14">
        <v>-95621.08</v>
      </c>
      <c r="D247" s="14">
        <v>0</v>
      </c>
      <c r="E247" s="70">
        <f t="shared" si="7"/>
        <v>-95621.08</v>
      </c>
      <c r="F247" s="14">
        <v>-25088.92</v>
      </c>
      <c r="G247" s="14">
        <v>0</v>
      </c>
      <c r="H247" s="14">
        <v>0</v>
      </c>
      <c r="I247" s="71">
        <f t="shared" si="8"/>
        <v>-25088.92</v>
      </c>
    </row>
    <row r="248" spans="1:9" x14ac:dyDescent="0.25">
      <c r="A248" s="14">
        <v>3916</v>
      </c>
      <c r="B248" s="14">
        <v>-65474.82</v>
      </c>
      <c r="C248" s="14">
        <v>-261482.61</v>
      </c>
      <c r="D248" s="14">
        <v>0</v>
      </c>
      <c r="E248" s="70">
        <f t="shared" si="7"/>
        <v>-326957.43</v>
      </c>
      <c r="F248" s="14">
        <v>-18319.07</v>
      </c>
      <c r="G248" s="14">
        <v>0</v>
      </c>
      <c r="H248" s="14">
        <v>0</v>
      </c>
      <c r="I248" s="71">
        <f t="shared" si="8"/>
        <v>-18319.07</v>
      </c>
    </row>
    <row r="249" spans="1:9" x14ac:dyDescent="0.25">
      <c r="A249" s="14">
        <v>3917</v>
      </c>
      <c r="B249" s="14">
        <v>0</v>
      </c>
      <c r="C249" s="14">
        <v>-430425.43</v>
      </c>
      <c r="D249" s="14">
        <v>0</v>
      </c>
      <c r="E249" s="70">
        <f t="shared" si="7"/>
        <v>-430425.43</v>
      </c>
      <c r="F249" s="14">
        <v>-21593.360000000001</v>
      </c>
      <c r="G249" s="14">
        <v>0</v>
      </c>
      <c r="H249" s="14">
        <v>0</v>
      </c>
      <c r="I249" s="71">
        <f t="shared" si="8"/>
        <v>-21593.360000000001</v>
      </c>
    </row>
    <row r="250" spans="1:9" x14ac:dyDescent="0.25">
      <c r="A250" s="14">
        <v>3918</v>
      </c>
      <c r="B250" s="14">
        <v>-23908.5</v>
      </c>
      <c r="C250" s="14">
        <v>-259774.29</v>
      </c>
      <c r="D250" s="14">
        <v>0</v>
      </c>
      <c r="E250" s="70">
        <f t="shared" si="7"/>
        <v>-283682.79000000004</v>
      </c>
      <c r="F250" s="14">
        <v>-20198.53</v>
      </c>
      <c r="G250" s="14">
        <v>0</v>
      </c>
      <c r="H250" s="14">
        <v>0</v>
      </c>
      <c r="I250" s="71">
        <f t="shared" si="8"/>
        <v>-20198.53</v>
      </c>
    </row>
    <row r="251" spans="1:9" x14ac:dyDescent="0.25">
      <c r="A251" s="14">
        <v>3920</v>
      </c>
      <c r="B251" s="14">
        <v>0</v>
      </c>
      <c r="C251" s="14">
        <v>-124433.42</v>
      </c>
      <c r="D251" s="14">
        <v>0</v>
      </c>
      <c r="E251" s="70">
        <f t="shared" si="7"/>
        <v>-124433.42</v>
      </c>
      <c r="F251" s="14">
        <v>-14345.7</v>
      </c>
      <c r="G251" s="14">
        <v>0</v>
      </c>
      <c r="H251" s="14">
        <v>0</v>
      </c>
      <c r="I251" s="71">
        <f t="shared" si="8"/>
        <v>-14345.7</v>
      </c>
    </row>
    <row r="252" spans="1:9" x14ac:dyDescent="0.25">
      <c r="A252" s="14">
        <v>4026</v>
      </c>
      <c r="B252" s="14">
        <v>-83578.81</v>
      </c>
      <c r="C252" s="14">
        <v>-307621.93</v>
      </c>
      <c r="D252" s="14">
        <v>0</v>
      </c>
      <c r="E252" s="70">
        <f t="shared" ref="E252:E305" si="9">SUM(B252:D252)</f>
        <v>-391200.74</v>
      </c>
      <c r="F252" s="14">
        <v>-9619.7900000000009</v>
      </c>
      <c r="G252" s="14">
        <v>0</v>
      </c>
      <c r="H252" s="14">
        <v>0</v>
      </c>
      <c r="I252" s="71">
        <f t="shared" ref="I252:I305" si="10">SUM(F252:H252)</f>
        <v>-9619.7900000000009</v>
      </c>
    </row>
    <row r="253" spans="1:9" x14ac:dyDescent="0.25">
      <c r="A253" s="14">
        <v>4040</v>
      </c>
      <c r="B253" s="14">
        <v>0</v>
      </c>
      <c r="C253" s="14">
        <v>-406802.15</v>
      </c>
      <c r="D253" s="14">
        <v>0</v>
      </c>
      <c r="E253" s="70">
        <f t="shared" si="9"/>
        <v>-406802.15</v>
      </c>
      <c r="F253" s="14">
        <v>298785.39</v>
      </c>
      <c r="G253" s="14">
        <v>0</v>
      </c>
      <c r="H253" s="14">
        <v>0</v>
      </c>
      <c r="I253" s="71">
        <f t="shared" si="10"/>
        <v>298785.39</v>
      </c>
    </row>
    <row r="254" spans="1:9" x14ac:dyDescent="0.25">
      <c r="A254" s="14">
        <v>4043</v>
      </c>
      <c r="B254" s="14">
        <v>-8878.0400000000009</v>
      </c>
      <c r="C254" s="14">
        <v>-144274.82</v>
      </c>
      <c r="D254" s="14">
        <v>0</v>
      </c>
      <c r="E254" s="70">
        <f t="shared" si="9"/>
        <v>-153152.86000000002</v>
      </c>
      <c r="F254" s="14">
        <v>0</v>
      </c>
      <c r="G254" s="14">
        <v>0</v>
      </c>
      <c r="H254" s="14">
        <v>-101404.93</v>
      </c>
      <c r="I254" s="71">
        <f t="shared" si="10"/>
        <v>-101404.93</v>
      </c>
    </row>
    <row r="255" spans="1:9" x14ac:dyDescent="0.25">
      <c r="A255" s="14">
        <v>4045</v>
      </c>
      <c r="B255" s="14">
        <v>-983433.11</v>
      </c>
      <c r="C255" s="14">
        <v>0</v>
      </c>
      <c r="D255" s="14">
        <v>0</v>
      </c>
      <c r="E255" s="70">
        <f t="shared" si="9"/>
        <v>-983433.11</v>
      </c>
      <c r="F255" s="14">
        <v>806704.89</v>
      </c>
      <c r="G255" s="14">
        <v>0</v>
      </c>
      <c r="H255" s="14">
        <v>0</v>
      </c>
      <c r="I255" s="71">
        <f t="shared" si="10"/>
        <v>806704.89</v>
      </c>
    </row>
    <row r="256" spans="1:9" x14ac:dyDescent="0.25">
      <c r="A256" s="14">
        <v>4109</v>
      </c>
      <c r="B256" s="14">
        <v>-81363</v>
      </c>
      <c r="C256" s="14">
        <v>-243068.02</v>
      </c>
      <c r="D256" s="14">
        <v>0</v>
      </c>
      <c r="E256" s="70">
        <f t="shared" si="9"/>
        <v>-324431.02</v>
      </c>
      <c r="F256" s="14">
        <v>10030.43</v>
      </c>
      <c r="G256" s="14">
        <v>0</v>
      </c>
      <c r="H256" s="14">
        <v>0</v>
      </c>
      <c r="I256" s="71">
        <f t="shared" si="10"/>
        <v>10030.43</v>
      </c>
    </row>
    <row r="257" spans="1:9" x14ac:dyDescent="0.25">
      <c r="A257" s="14">
        <v>4522</v>
      </c>
      <c r="B257" s="14">
        <v>-203402.71</v>
      </c>
      <c r="C257" s="14">
        <v>-606455.4</v>
      </c>
      <c r="D257" s="14">
        <v>0</v>
      </c>
      <c r="E257" s="70">
        <f t="shared" si="9"/>
        <v>-809858.11</v>
      </c>
      <c r="F257" s="14">
        <v>-4494.54</v>
      </c>
      <c r="G257" s="14">
        <v>0</v>
      </c>
      <c r="H257" s="14">
        <v>-78101.100000000006</v>
      </c>
      <c r="I257" s="71">
        <f t="shared" si="10"/>
        <v>-82595.64</v>
      </c>
    </row>
    <row r="258" spans="1:9" x14ac:dyDescent="0.25">
      <c r="A258" s="14">
        <v>4523</v>
      </c>
      <c r="B258" s="14">
        <v>-2432460.5499999998</v>
      </c>
      <c r="C258" s="14">
        <v>-506374</v>
      </c>
      <c r="D258" s="14">
        <v>0</v>
      </c>
      <c r="E258" s="70">
        <f t="shared" si="9"/>
        <v>-2938834.55</v>
      </c>
      <c r="F258" s="14">
        <v>-256490.28</v>
      </c>
      <c r="G258" s="14">
        <v>0</v>
      </c>
      <c r="H258" s="14">
        <v>-245815.41</v>
      </c>
      <c r="I258" s="71">
        <f t="shared" si="10"/>
        <v>-502305.69</v>
      </c>
    </row>
    <row r="259" spans="1:9" x14ac:dyDescent="0.25">
      <c r="A259" s="14">
        <v>4534</v>
      </c>
      <c r="B259" s="14">
        <v>-279134.49</v>
      </c>
      <c r="C259" s="14">
        <v>-516950.74</v>
      </c>
      <c r="D259" s="14">
        <v>0</v>
      </c>
      <c r="E259" s="70">
        <f t="shared" si="9"/>
        <v>-796085.23</v>
      </c>
      <c r="F259" s="14">
        <v>-48309.59</v>
      </c>
      <c r="G259" s="14">
        <v>0</v>
      </c>
      <c r="H259" s="14">
        <v>0</v>
      </c>
      <c r="I259" s="71">
        <f t="shared" si="10"/>
        <v>-48309.59</v>
      </c>
    </row>
    <row r="260" spans="1:9" x14ac:dyDescent="0.25">
      <c r="A260" s="14">
        <v>4622</v>
      </c>
      <c r="B260" s="14">
        <v>-10977.17</v>
      </c>
      <c r="C260" s="14">
        <v>-525429.54</v>
      </c>
      <c r="D260" s="14">
        <v>0</v>
      </c>
      <c r="E260" s="70">
        <f t="shared" si="9"/>
        <v>-536406.71000000008</v>
      </c>
      <c r="F260" s="14">
        <v>192835.81</v>
      </c>
      <c r="G260" s="14">
        <v>0</v>
      </c>
      <c r="H260" s="14">
        <v>-383179.59</v>
      </c>
      <c r="I260" s="71">
        <f t="shared" si="10"/>
        <v>-190343.78000000003</v>
      </c>
    </row>
    <row r="261" spans="1:9" x14ac:dyDescent="0.25">
      <c r="A261" s="14">
        <v>5200</v>
      </c>
      <c r="B261" s="14">
        <v>0</v>
      </c>
      <c r="C261" s="14">
        <v>-223083.47</v>
      </c>
      <c r="D261" s="14">
        <v>0</v>
      </c>
      <c r="E261" s="70">
        <f t="shared" si="9"/>
        <v>-223083.47</v>
      </c>
      <c r="F261" s="14">
        <v>-30973.02</v>
      </c>
      <c r="G261" s="14">
        <v>0</v>
      </c>
      <c r="H261" s="14">
        <v>0</v>
      </c>
      <c r="I261" s="71">
        <f t="shared" si="10"/>
        <v>-30973.02</v>
      </c>
    </row>
    <row r="262" spans="1:9" x14ac:dyDescent="0.25">
      <c r="A262" s="14">
        <v>5201</v>
      </c>
      <c r="B262" s="14">
        <v>0</v>
      </c>
      <c r="C262" s="14">
        <v>-53805.01</v>
      </c>
      <c r="D262" s="14">
        <v>-202757.95</v>
      </c>
      <c r="E262" s="70">
        <f t="shared" si="9"/>
        <v>-256562.96000000002</v>
      </c>
      <c r="F262" s="14">
        <v>-22547.63</v>
      </c>
      <c r="G262" s="14">
        <v>0</v>
      </c>
      <c r="H262" s="14">
        <v>0</v>
      </c>
      <c r="I262" s="71">
        <f t="shared" si="10"/>
        <v>-22547.63</v>
      </c>
    </row>
    <row r="263" spans="1:9" x14ac:dyDescent="0.25">
      <c r="A263" s="14">
        <v>5203</v>
      </c>
      <c r="B263" s="14">
        <v>0</v>
      </c>
      <c r="C263" s="14">
        <v>-133056.26999999999</v>
      </c>
      <c r="D263" s="14">
        <v>0</v>
      </c>
      <c r="E263" s="70">
        <f t="shared" si="9"/>
        <v>-133056.26999999999</v>
      </c>
      <c r="F263" s="14">
        <v>-18565.62</v>
      </c>
      <c r="G263" s="14">
        <v>0</v>
      </c>
      <c r="H263" s="14">
        <v>0</v>
      </c>
      <c r="I263" s="71">
        <f t="shared" si="10"/>
        <v>-18565.62</v>
      </c>
    </row>
    <row r="264" spans="1:9" x14ac:dyDescent="0.25">
      <c r="A264" s="14">
        <v>5206</v>
      </c>
      <c r="B264" s="14">
        <v>0</v>
      </c>
      <c r="C264" s="14">
        <v>-222646.62</v>
      </c>
      <c r="D264" s="14">
        <v>0</v>
      </c>
      <c r="E264" s="70">
        <f t="shared" si="9"/>
        <v>-222646.62</v>
      </c>
      <c r="F264" s="14">
        <v>-29203.01</v>
      </c>
      <c r="G264" s="14">
        <v>0</v>
      </c>
      <c r="H264" s="14">
        <v>0</v>
      </c>
      <c r="I264" s="71">
        <f t="shared" si="10"/>
        <v>-29203.01</v>
      </c>
    </row>
    <row r="265" spans="1:9" x14ac:dyDescent="0.25">
      <c r="A265" s="14">
        <v>5207</v>
      </c>
      <c r="B265" s="14">
        <v>-23080.5</v>
      </c>
      <c r="C265" s="14">
        <v>-214161.07</v>
      </c>
      <c r="D265" s="14">
        <v>0</v>
      </c>
      <c r="E265" s="70">
        <f t="shared" si="9"/>
        <v>-237241.57</v>
      </c>
      <c r="F265" s="14">
        <v>-28186.07</v>
      </c>
      <c r="G265" s="14">
        <v>0</v>
      </c>
      <c r="H265" s="14">
        <v>0</v>
      </c>
      <c r="I265" s="71">
        <f t="shared" si="10"/>
        <v>-28186.07</v>
      </c>
    </row>
    <row r="266" spans="1:9" x14ac:dyDescent="0.25">
      <c r="A266" s="14">
        <v>5208</v>
      </c>
      <c r="B266" s="14">
        <v>-2042</v>
      </c>
      <c r="C266" s="14">
        <v>-98259.82</v>
      </c>
      <c r="D266" s="14">
        <v>0</v>
      </c>
      <c r="E266" s="70">
        <f t="shared" si="9"/>
        <v>-100301.82</v>
      </c>
      <c r="F266" s="14">
        <v>-31163.77</v>
      </c>
      <c r="G266" s="14">
        <v>0</v>
      </c>
      <c r="H266" s="14">
        <v>0</v>
      </c>
      <c r="I266" s="71">
        <f t="shared" si="10"/>
        <v>-31163.77</v>
      </c>
    </row>
    <row r="267" spans="1:9" x14ac:dyDescent="0.25">
      <c r="A267" s="14">
        <v>5212</v>
      </c>
      <c r="B267" s="14">
        <v>0</v>
      </c>
      <c r="C267" s="14">
        <v>-115146.9</v>
      </c>
      <c r="D267" s="14">
        <v>0</v>
      </c>
      <c r="E267" s="70">
        <f t="shared" si="9"/>
        <v>-115146.9</v>
      </c>
      <c r="F267" s="14">
        <v>-16512.29</v>
      </c>
      <c r="G267" s="14">
        <v>0</v>
      </c>
      <c r="H267" s="14">
        <v>0</v>
      </c>
      <c r="I267" s="71">
        <f t="shared" si="10"/>
        <v>-16512.29</v>
      </c>
    </row>
    <row r="268" spans="1:9" x14ac:dyDescent="0.25">
      <c r="A268" s="14">
        <v>5213</v>
      </c>
      <c r="B268" s="14">
        <v>0</v>
      </c>
      <c r="C268" s="14">
        <v>-229656.39</v>
      </c>
      <c r="D268" s="14">
        <v>0</v>
      </c>
      <c r="E268" s="70">
        <f t="shared" si="9"/>
        <v>-229656.39</v>
      </c>
      <c r="F268" s="14">
        <v>-29322.799999999999</v>
      </c>
      <c r="G268" s="14">
        <v>0</v>
      </c>
      <c r="H268" s="14">
        <v>0</v>
      </c>
      <c r="I268" s="71">
        <f t="shared" si="10"/>
        <v>-29322.799999999999</v>
      </c>
    </row>
    <row r="269" spans="1:9" x14ac:dyDescent="0.25">
      <c r="A269" s="14">
        <v>5214</v>
      </c>
      <c r="B269" s="14">
        <v>-228755.44999999998</v>
      </c>
      <c r="C269" s="14">
        <v>0</v>
      </c>
      <c r="D269" s="14">
        <v>0</v>
      </c>
      <c r="E269" s="70">
        <f t="shared" si="9"/>
        <v>-228755.44999999998</v>
      </c>
      <c r="F269" s="14">
        <v>-26617.03</v>
      </c>
      <c r="G269" s="14">
        <v>0</v>
      </c>
      <c r="H269" s="14">
        <v>0</v>
      </c>
      <c r="I269" s="71">
        <f t="shared" si="10"/>
        <v>-26617.03</v>
      </c>
    </row>
    <row r="270" spans="1:9" x14ac:dyDescent="0.25">
      <c r="A270" s="14">
        <v>5218</v>
      </c>
      <c r="B270" s="14">
        <v>0</v>
      </c>
      <c r="C270" s="14">
        <v>-188045.15</v>
      </c>
      <c r="D270" s="14">
        <v>0</v>
      </c>
      <c r="E270" s="70">
        <f t="shared" si="9"/>
        <v>-188045.15</v>
      </c>
      <c r="F270" s="14">
        <v>-3581.4</v>
      </c>
      <c r="G270" s="14">
        <v>0</v>
      </c>
      <c r="H270" s="14">
        <v>0</v>
      </c>
      <c r="I270" s="71">
        <f t="shared" si="10"/>
        <v>-3581.4</v>
      </c>
    </row>
    <row r="271" spans="1:9" x14ac:dyDescent="0.25">
      <c r="A271" s="14">
        <v>5221</v>
      </c>
      <c r="B271" s="14">
        <v>-234124.46</v>
      </c>
      <c r="C271" s="14">
        <v>0</v>
      </c>
      <c r="D271" s="14">
        <v>0</v>
      </c>
      <c r="E271" s="70">
        <f t="shared" si="9"/>
        <v>-234124.46</v>
      </c>
      <c r="F271" s="14">
        <v>-20092.400000000001</v>
      </c>
      <c r="G271" s="14">
        <v>0</v>
      </c>
      <c r="H271" s="14">
        <v>0</v>
      </c>
      <c r="I271" s="71">
        <f t="shared" si="10"/>
        <v>-20092.400000000001</v>
      </c>
    </row>
    <row r="272" spans="1:9" x14ac:dyDescent="0.25">
      <c r="A272" s="14">
        <v>5223</v>
      </c>
      <c r="B272" s="14">
        <v>0</v>
      </c>
      <c r="C272" s="14">
        <v>-17926.46</v>
      </c>
      <c r="D272" s="14">
        <v>0</v>
      </c>
      <c r="E272" s="70">
        <f t="shared" si="9"/>
        <v>-17926.46</v>
      </c>
      <c r="F272" s="14">
        <v>-10934.76</v>
      </c>
      <c r="G272" s="14">
        <v>0</v>
      </c>
      <c r="H272" s="14">
        <v>0</v>
      </c>
      <c r="I272" s="71">
        <f t="shared" si="10"/>
        <v>-10934.76</v>
      </c>
    </row>
    <row r="273" spans="1:9" x14ac:dyDescent="0.25">
      <c r="A273" s="14">
        <v>5225</v>
      </c>
      <c r="B273" s="14">
        <v>0</v>
      </c>
      <c r="C273" s="14">
        <v>-133293.66</v>
      </c>
      <c r="D273" s="14">
        <v>0</v>
      </c>
      <c r="E273" s="70">
        <f t="shared" si="9"/>
        <v>-133293.66</v>
      </c>
      <c r="F273" s="14">
        <v>-15308.8</v>
      </c>
      <c r="G273" s="14">
        <v>0</v>
      </c>
      <c r="H273" s="14">
        <v>0</v>
      </c>
      <c r="I273" s="71">
        <f t="shared" si="10"/>
        <v>-15308.8</v>
      </c>
    </row>
    <row r="274" spans="1:9" x14ac:dyDescent="0.25">
      <c r="A274" s="14">
        <v>5226</v>
      </c>
      <c r="B274" s="14">
        <v>0</v>
      </c>
      <c r="C274" s="14">
        <v>-59518.15</v>
      </c>
      <c r="D274" s="14">
        <v>0</v>
      </c>
      <c r="E274" s="70">
        <f t="shared" si="9"/>
        <v>-59518.15</v>
      </c>
      <c r="F274" s="14">
        <v>-21005.119999999999</v>
      </c>
      <c r="G274" s="14">
        <v>0</v>
      </c>
      <c r="H274" s="14">
        <v>0</v>
      </c>
      <c r="I274" s="71">
        <f t="shared" si="10"/>
        <v>-21005.119999999999</v>
      </c>
    </row>
    <row r="275" spans="1:9" x14ac:dyDescent="0.25">
      <c r="A275" s="14">
        <v>5407</v>
      </c>
      <c r="B275" s="14">
        <v>-103388.06</v>
      </c>
      <c r="C275" s="14">
        <v>-284356.2</v>
      </c>
      <c r="D275" s="14">
        <v>0</v>
      </c>
      <c r="E275" s="70">
        <f t="shared" si="9"/>
        <v>-387744.26</v>
      </c>
      <c r="F275" s="14">
        <v>-36284.79</v>
      </c>
      <c r="G275" s="14">
        <v>0</v>
      </c>
      <c r="H275" s="14">
        <v>0</v>
      </c>
      <c r="I275" s="71">
        <f t="shared" si="10"/>
        <v>-36284.79</v>
      </c>
    </row>
    <row r="276" spans="1:9" x14ac:dyDescent="0.25">
      <c r="A276" s="14">
        <v>5412</v>
      </c>
      <c r="B276" s="14">
        <v>-107100.58</v>
      </c>
      <c r="C276" s="14">
        <v>-470922.77</v>
      </c>
      <c r="D276" s="14">
        <v>0</v>
      </c>
      <c r="E276" s="70">
        <f t="shared" si="9"/>
        <v>-578023.35</v>
      </c>
      <c r="F276" s="14">
        <v>867468.81</v>
      </c>
      <c r="G276" s="14">
        <v>0</v>
      </c>
      <c r="H276" s="14">
        <v>0</v>
      </c>
      <c r="I276" s="71">
        <f t="shared" si="10"/>
        <v>867468.81</v>
      </c>
    </row>
    <row r="277" spans="1:9" x14ac:dyDescent="0.25">
      <c r="A277" s="14">
        <v>5425</v>
      </c>
      <c r="B277" s="14">
        <v>0</v>
      </c>
      <c r="C277" s="14">
        <v>-597392.11</v>
      </c>
      <c r="D277" s="14">
        <v>0</v>
      </c>
      <c r="E277" s="70">
        <f t="shared" si="9"/>
        <v>-597392.11</v>
      </c>
      <c r="F277" s="14">
        <v>0</v>
      </c>
      <c r="G277" s="14">
        <v>0</v>
      </c>
      <c r="H277" s="14">
        <v>0</v>
      </c>
      <c r="I277" s="71">
        <f t="shared" si="10"/>
        <v>0</v>
      </c>
    </row>
    <row r="278" spans="1:9" x14ac:dyDescent="0.25">
      <c r="A278" s="14">
        <v>5426</v>
      </c>
      <c r="B278" s="14">
        <v>0</v>
      </c>
      <c r="C278" s="14">
        <v>53471.51</v>
      </c>
      <c r="D278" s="14">
        <v>0</v>
      </c>
      <c r="E278" s="70">
        <f t="shared" si="9"/>
        <v>53471.51</v>
      </c>
      <c r="F278" s="14">
        <v>23411.64</v>
      </c>
      <c r="G278" s="14">
        <v>0</v>
      </c>
      <c r="H278" s="14">
        <v>0</v>
      </c>
      <c r="I278" s="71">
        <f t="shared" si="10"/>
        <v>23411.64</v>
      </c>
    </row>
    <row r="279" spans="1:9" x14ac:dyDescent="0.25">
      <c r="A279" s="14">
        <v>5431</v>
      </c>
      <c r="B279" s="14">
        <v>0</v>
      </c>
      <c r="C279" s="14">
        <v>-259240.18</v>
      </c>
      <c r="D279" s="14">
        <v>0</v>
      </c>
      <c r="E279" s="70">
        <f t="shared" si="9"/>
        <v>-259240.18</v>
      </c>
      <c r="F279" s="14">
        <v>-35816.26</v>
      </c>
      <c r="G279" s="14">
        <v>0</v>
      </c>
      <c r="H279" s="14">
        <v>0</v>
      </c>
      <c r="I279" s="71">
        <f t="shared" si="10"/>
        <v>-35816.26</v>
      </c>
    </row>
    <row r="280" spans="1:9" x14ac:dyDescent="0.25">
      <c r="A280" s="14">
        <v>5447</v>
      </c>
      <c r="B280" s="14">
        <v>-574702.05000000005</v>
      </c>
      <c r="C280" s="14">
        <v>-825586.86</v>
      </c>
      <c r="D280" s="14">
        <v>0</v>
      </c>
      <c r="E280" s="70">
        <f t="shared" si="9"/>
        <v>-1400288.9100000001</v>
      </c>
      <c r="F280" s="14">
        <v>-65881.61</v>
      </c>
      <c r="G280" s="14">
        <v>0</v>
      </c>
      <c r="H280" s="14">
        <v>0</v>
      </c>
      <c r="I280" s="71">
        <f t="shared" si="10"/>
        <v>-65881.61</v>
      </c>
    </row>
    <row r="281" spans="1:9" x14ac:dyDescent="0.25">
      <c r="A281" s="14">
        <v>5456</v>
      </c>
      <c r="B281" s="14">
        <v>-2920</v>
      </c>
      <c r="C281" s="14">
        <v>-507927.01</v>
      </c>
      <c r="D281" s="14">
        <v>0</v>
      </c>
      <c r="E281" s="70">
        <f t="shared" si="9"/>
        <v>-510847.01</v>
      </c>
      <c r="F281" s="14">
        <v>-39212.379999999997</v>
      </c>
      <c r="G281" s="14">
        <v>0</v>
      </c>
      <c r="H281" s="14">
        <v>0</v>
      </c>
      <c r="I281" s="71">
        <f t="shared" si="10"/>
        <v>-39212.379999999997</v>
      </c>
    </row>
    <row r="282" spans="1:9" x14ac:dyDescent="0.25">
      <c r="A282" s="14">
        <v>5459</v>
      </c>
      <c r="B282" s="14">
        <v>0</v>
      </c>
      <c r="C282" s="14">
        <v>-245736.48</v>
      </c>
      <c r="D282" s="14">
        <v>0</v>
      </c>
      <c r="E282" s="70">
        <f t="shared" si="9"/>
        <v>-245736.48</v>
      </c>
      <c r="F282" s="14">
        <v>0</v>
      </c>
      <c r="G282" s="14">
        <v>0</v>
      </c>
      <c r="H282" s="14">
        <v>0</v>
      </c>
      <c r="I282" s="71">
        <f t="shared" si="10"/>
        <v>0</v>
      </c>
    </row>
    <row r="283" spans="1:9" x14ac:dyDescent="0.25">
      <c r="A283" s="14">
        <v>5461</v>
      </c>
      <c r="B283" s="14">
        <v>0</v>
      </c>
      <c r="C283" s="14">
        <v>-552795.28</v>
      </c>
      <c r="D283" s="14">
        <v>0</v>
      </c>
      <c r="E283" s="70">
        <f t="shared" si="9"/>
        <v>-552795.28</v>
      </c>
      <c r="F283" s="14">
        <v>-59772.76</v>
      </c>
      <c r="G283" s="14">
        <v>0</v>
      </c>
      <c r="H283" s="14">
        <v>0</v>
      </c>
      <c r="I283" s="71">
        <f t="shared" si="10"/>
        <v>-59772.76</v>
      </c>
    </row>
    <row r="284" spans="1:9" x14ac:dyDescent="0.25">
      <c r="A284" s="14">
        <v>5468</v>
      </c>
      <c r="B284" s="14" t="e">
        <v>#N/A</v>
      </c>
      <c r="C284" s="14" t="e">
        <v>#N/A</v>
      </c>
      <c r="D284" s="14" t="e">
        <v>#N/A</v>
      </c>
      <c r="E284" s="70" t="e">
        <f t="shared" si="9"/>
        <v>#N/A</v>
      </c>
      <c r="F284" s="14" t="e">
        <v>#N/A</v>
      </c>
      <c r="G284" s="14" t="e">
        <v>#N/A</v>
      </c>
      <c r="H284" s="14" t="e">
        <v>#N/A</v>
      </c>
      <c r="I284" s="71" t="e">
        <f t="shared" si="10"/>
        <v>#N/A</v>
      </c>
    </row>
    <row r="285" spans="1:9" x14ac:dyDescent="0.25">
      <c r="A285" s="14">
        <v>7002</v>
      </c>
      <c r="B285" s="14">
        <v>-16592</v>
      </c>
      <c r="C285" s="14">
        <v>-123985.57</v>
      </c>
      <c r="D285" s="14">
        <v>0</v>
      </c>
      <c r="E285" s="70">
        <f t="shared" si="9"/>
        <v>-140577.57</v>
      </c>
      <c r="F285" s="14">
        <v>-23696.13</v>
      </c>
      <c r="G285" s="14">
        <v>0</v>
      </c>
      <c r="H285" s="14">
        <v>0</v>
      </c>
      <c r="I285" s="71">
        <f t="shared" si="10"/>
        <v>-23696.13</v>
      </c>
    </row>
    <row r="286" spans="1:9" x14ac:dyDescent="0.25">
      <c r="A286" s="14">
        <v>7021</v>
      </c>
      <c r="B286" s="14">
        <v>0</v>
      </c>
      <c r="C286" s="14">
        <v>-131072.10999999999</v>
      </c>
      <c r="D286" s="14">
        <v>0</v>
      </c>
      <c r="E286" s="70">
        <f t="shared" si="9"/>
        <v>-131072.10999999999</v>
      </c>
      <c r="F286" s="14">
        <v>0</v>
      </c>
      <c r="G286" s="14">
        <v>0</v>
      </c>
      <c r="H286" s="14">
        <v>0</v>
      </c>
      <c r="I286" s="71">
        <f t="shared" si="10"/>
        <v>0</v>
      </c>
    </row>
    <row r="287" spans="1:9" x14ac:dyDescent="0.25">
      <c r="A287" s="14">
        <v>7032</v>
      </c>
      <c r="B287" s="14">
        <v>-508499.93</v>
      </c>
      <c r="C287" s="14">
        <v>0</v>
      </c>
      <c r="D287" s="14">
        <v>0</v>
      </c>
      <c r="E287" s="70">
        <f t="shared" si="9"/>
        <v>-508499.93</v>
      </c>
      <c r="F287" s="14">
        <v>-30708.04</v>
      </c>
      <c r="G287" s="14">
        <v>0</v>
      </c>
      <c r="H287" s="14">
        <v>0</v>
      </c>
      <c r="I287" s="71">
        <f t="shared" si="10"/>
        <v>-30708.04</v>
      </c>
    </row>
    <row r="288" spans="1:9" x14ac:dyDescent="0.25">
      <c r="A288" s="14">
        <v>7033</v>
      </c>
      <c r="B288" s="14">
        <v>-258641.65</v>
      </c>
      <c r="C288" s="14">
        <v>-311846.38</v>
      </c>
      <c r="D288" s="14">
        <v>0</v>
      </c>
      <c r="E288" s="70">
        <f t="shared" si="9"/>
        <v>-570488.03</v>
      </c>
      <c r="F288" s="14">
        <v>-19840.21</v>
      </c>
      <c r="G288" s="14">
        <v>0</v>
      </c>
      <c r="H288" s="14">
        <v>0</v>
      </c>
      <c r="I288" s="71">
        <f t="shared" si="10"/>
        <v>-19840.21</v>
      </c>
    </row>
    <row r="289" spans="1:9" x14ac:dyDescent="0.25">
      <c r="A289" s="14">
        <v>7039</v>
      </c>
      <c r="B289" s="14">
        <v>-248754.52000000002</v>
      </c>
      <c r="C289" s="14">
        <v>-575271.14</v>
      </c>
      <c r="D289" s="14">
        <v>0</v>
      </c>
      <c r="E289" s="70">
        <f t="shared" si="9"/>
        <v>-824025.66</v>
      </c>
      <c r="F289" s="14">
        <v>-46702</v>
      </c>
      <c r="G289" s="14">
        <v>0</v>
      </c>
      <c r="H289" s="14">
        <v>-180</v>
      </c>
      <c r="I289" s="71">
        <f t="shared" si="10"/>
        <v>-46882</v>
      </c>
    </row>
    <row r="290" spans="1:9" x14ac:dyDescent="0.25">
      <c r="A290" s="14">
        <v>7040</v>
      </c>
      <c r="B290" s="14">
        <v>-41674</v>
      </c>
      <c r="C290" s="14">
        <v>-479950.75</v>
      </c>
      <c r="D290" s="14">
        <v>0</v>
      </c>
      <c r="E290" s="70">
        <f t="shared" si="9"/>
        <v>-521624.75</v>
      </c>
      <c r="F290" s="14">
        <v>14067.89</v>
      </c>
      <c r="G290" s="14">
        <v>0</v>
      </c>
      <c r="H290" s="14">
        <v>-141.79</v>
      </c>
      <c r="I290" s="71">
        <f t="shared" si="10"/>
        <v>13926.099999999999</v>
      </c>
    </row>
    <row r="291" spans="1:9" x14ac:dyDescent="0.25">
      <c r="A291" s="14">
        <v>7041</v>
      </c>
      <c r="B291" s="14">
        <v>0</v>
      </c>
      <c r="C291" s="14">
        <v>-273376.49</v>
      </c>
      <c r="D291" s="14">
        <v>0</v>
      </c>
      <c r="E291" s="70">
        <f t="shared" si="9"/>
        <v>-273376.49</v>
      </c>
      <c r="F291" s="14">
        <v>-30785.93</v>
      </c>
      <c r="G291" s="14">
        <v>0</v>
      </c>
      <c r="H291" s="14">
        <v>-174003.18</v>
      </c>
      <c r="I291" s="71">
        <f t="shared" si="10"/>
        <v>-204789.11</v>
      </c>
    </row>
    <row r="292" spans="1:9" x14ac:dyDescent="0.25">
      <c r="A292" s="14">
        <v>7043</v>
      </c>
      <c r="B292" s="14">
        <v>-161371.66</v>
      </c>
      <c r="C292" s="14">
        <v>-99869.31</v>
      </c>
      <c r="D292" s="14">
        <v>0</v>
      </c>
      <c r="E292" s="70">
        <f t="shared" si="9"/>
        <v>-261240.97</v>
      </c>
      <c r="F292" s="14">
        <v>-34035.24</v>
      </c>
      <c r="G292" s="14">
        <v>0</v>
      </c>
      <c r="H292" s="14">
        <v>0</v>
      </c>
      <c r="I292" s="71">
        <f t="shared" si="10"/>
        <v>-34035.24</v>
      </c>
    </row>
    <row r="293" spans="1:9" x14ac:dyDescent="0.25">
      <c r="A293" s="14">
        <v>7044</v>
      </c>
      <c r="B293" s="14">
        <v>0</v>
      </c>
      <c r="C293" s="14">
        <v>-91553.15</v>
      </c>
      <c r="D293" s="14">
        <v>0</v>
      </c>
      <c r="E293" s="70">
        <f t="shared" si="9"/>
        <v>-91553.15</v>
      </c>
      <c r="F293" s="14">
        <v>-22457.26</v>
      </c>
      <c r="G293" s="14">
        <v>0</v>
      </c>
      <c r="H293" s="14">
        <v>0</v>
      </c>
      <c r="I293" s="71">
        <f t="shared" si="10"/>
        <v>-22457.26</v>
      </c>
    </row>
    <row r="294" spans="1:9" x14ac:dyDescent="0.25">
      <c r="A294" s="14">
        <v>7045</v>
      </c>
      <c r="B294" s="14">
        <v>-313548.67000000004</v>
      </c>
      <c r="C294" s="14">
        <v>-417918.67</v>
      </c>
      <c r="D294" s="14">
        <v>0</v>
      </c>
      <c r="E294" s="70">
        <f t="shared" si="9"/>
        <v>-731467.34000000008</v>
      </c>
      <c r="F294" s="14">
        <v>-27584.91</v>
      </c>
      <c r="G294" s="14">
        <v>0</v>
      </c>
      <c r="H294" s="14">
        <v>-3734.31</v>
      </c>
      <c r="I294" s="71">
        <f t="shared" si="10"/>
        <v>-31319.22</v>
      </c>
    </row>
    <row r="295" spans="1:9" x14ac:dyDescent="0.25">
      <c r="A295" s="14">
        <v>7051</v>
      </c>
      <c r="B295" s="14">
        <v>-137830.85</v>
      </c>
      <c r="C295" s="14">
        <v>-668477.73</v>
      </c>
      <c r="D295" s="14">
        <v>0</v>
      </c>
      <c r="E295" s="70">
        <f t="shared" si="9"/>
        <v>-806308.58</v>
      </c>
      <c r="F295" s="14">
        <v>-30270.55</v>
      </c>
      <c r="G295" s="14">
        <v>0</v>
      </c>
      <c r="H295" s="14">
        <v>0</v>
      </c>
      <c r="I295" s="71">
        <f t="shared" si="10"/>
        <v>-30270.55</v>
      </c>
    </row>
    <row r="296" spans="1:9" x14ac:dyDescent="0.25">
      <c r="A296" s="14">
        <v>7052</v>
      </c>
      <c r="B296" s="14">
        <v>-954933.53</v>
      </c>
      <c r="C296" s="14">
        <v>-440223.91</v>
      </c>
      <c r="D296" s="14">
        <v>0</v>
      </c>
      <c r="E296" s="70">
        <f t="shared" si="9"/>
        <v>-1395157.44</v>
      </c>
      <c r="F296" s="14">
        <v>-22508.27</v>
      </c>
      <c r="G296" s="14">
        <v>0</v>
      </c>
      <c r="H296" s="14">
        <v>0</v>
      </c>
      <c r="I296" s="71">
        <f t="shared" si="10"/>
        <v>-22508.27</v>
      </c>
    </row>
    <row r="297" spans="1:9" x14ac:dyDescent="0.25">
      <c r="A297" s="14">
        <v>7056</v>
      </c>
      <c r="B297" s="14">
        <v>-700000</v>
      </c>
      <c r="C297" s="14">
        <v>-1265360.0900000001</v>
      </c>
      <c r="D297" s="14">
        <v>0</v>
      </c>
      <c r="E297" s="70">
        <f t="shared" si="9"/>
        <v>-1965360.09</v>
      </c>
      <c r="F297" s="14">
        <v>0</v>
      </c>
      <c r="G297" s="14">
        <v>0</v>
      </c>
      <c r="H297" s="14">
        <v>0</v>
      </c>
      <c r="I297" s="71">
        <f t="shared" si="10"/>
        <v>0</v>
      </c>
    </row>
    <row r="298" spans="1:9" x14ac:dyDescent="0.25">
      <c r="A298" s="14">
        <v>7058</v>
      </c>
      <c r="B298" s="14">
        <v>-295963.89</v>
      </c>
      <c r="C298" s="14">
        <v>-461636.08</v>
      </c>
      <c r="D298" s="14">
        <v>0</v>
      </c>
      <c r="E298" s="70">
        <f t="shared" si="9"/>
        <v>-757599.97</v>
      </c>
      <c r="F298" s="14">
        <v>-28629.279999999999</v>
      </c>
      <c r="G298" s="14">
        <v>0</v>
      </c>
      <c r="H298" s="14">
        <v>-4824.29</v>
      </c>
      <c r="I298" s="71">
        <f t="shared" si="10"/>
        <v>-33453.57</v>
      </c>
    </row>
    <row r="299" spans="1:9" x14ac:dyDescent="0.25">
      <c r="A299" s="14">
        <v>7062</v>
      </c>
      <c r="B299" s="14">
        <v>-748599.91</v>
      </c>
      <c r="C299" s="14">
        <v>0</v>
      </c>
      <c r="D299" s="14">
        <v>0</v>
      </c>
      <c r="E299" s="70">
        <f t="shared" si="9"/>
        <v>-748599.91</v>
      </c>
      <c r="F299" s="14">
        <v>-36703.81</v>
      </c>
      <c r="G299" s="14">
        <v>0</v>
      </c>
      <c r="H299" s="14">
        <v>0</v>
      </c>
      <c r="I299" s="71">
        <f t="shared" si="10"/>
        <v>-36703.81</v>
      </c>
    </row>
    <row r="300" spans="1:9" x14ac:dyDescent="0.25">
      <c r="A300" s="14">
        <v>7063</v>
      </c>
      <c r="B300" s="14">
        <v>-35896.629999999997</v>
      </c>
      <c r="C300" s="14">
        <v>-796170.17</v>
      </c>
      <c r="D300" s="14">
        <v>0</v>
      </c>
      <c r="E300" s="70">
        <f t="shared" si="9"/>
        <v>-832066.8</v>
      </c>
      <c r="F300" s="14">
        <v>-32005.75</v>
      </c>
      <c r="G300" s="14">
        <v>0</v>
      </c>
      <c r="H300" s="14">
        <v>-2270</v>
      </c>
      <c r="I300" s="71">
        <f t="shared" si="10"/>
        <v>-34275.75</v>
      </c>
    </row>
    <row r="301" spans="1:9" x14ac:dyDescent="0.25">
      <c r="A301" s="14">
        <v>7067</v>
      </c>
      <c r="B301" s="14">
        <v>0</v>
      </c>
      <c r="C301" s="14">
        <v>-185481.47</v>
      </c>
      <c r="D301" s="14">
        <v>0</v>
      </c>
      <c r="E301" s="70">
        <f t="shared" si="9"/>
        <v>-185481.47</v>
      </c>
      <c r="F301" s="14">
        <v>-25197.16</v>
      </c>
      <c r="G301" s="14">
        <v>0</v>
      </c>
      <c r="H301" s="14">
        <v>0</v>
      </c>
      <c r="I301" s="71">
        <f t="shared" si="10"/>
        <v>-25197.16</v>
      </c>
    </row>
    <row r="302" spans="1:9" x14ac:dyDescent="0.25">
      <c r="A302" s="14">
        <v>7069</v>
      </c>
      <c r="B302" s="14">
        <v>0</v>
      </c>
      <c r="C302" s="14">
        <v>-562300.22</v>
      </c>
      <c r="D302" s="14">
        <v>0</v>
      </c>
      <c r="E302" s="70">
        <f t="shared" si="9"/>
        <v>-562300.22</v>
      </c>
      <c r="F302" s="14">
        <v>-39837.15</v>
      </c>
      <c r="G302" s="14">
        <v>0</v>
      </c>
      <c r="H302" s="14">
        <v>0</v>
      </c>
      <c r="I302" s="71">
        <f t="shared" si="10"/>
        <v>-39837.15</v>
      </c>
    </row>
    <row r="303" spans="1:9" x14ac:dyDescent="0.25">
      <c r="A303" s="14">
        <v>7070</v>
      </c>
      <c r="B303" s="14">
        <v>-294084</v>
      </c>
      <c r="C303" s="14">
        <v>-542784.25</v>
      </c>
      <c r="D303" s="14">
        <v>0</v>
      </c>
      <c r="E303" s="70">
        <f t="shared" si="9"/>
        <v>-836868.25</v>
      </c>
      <c r="F303" s="14">
        <v>-25308.94</v>
      </c>
      <c r="G303" s="14">
        <v>0</v>
      </c>
      <c r="H303" s="14">
        <v>0</v>
      </c>
      <c r="I303" s="71">
        <f t="shared" si="10"/>
        <v>-25308.94</v>
      </c>
    </row>
    <row r="304" spans="1:9" x14ac:dyDescent="0.25">
      <c r="A304" s="14">
        <v>7072</v>
      </c>
      <c r="B304" s="14">
        <v>-1301447.9500000002</v>
      </c>
      <c r="C304" s="14">
        <v>0</v>
      </c>
      <c r="D304" s="14">
        <v>0</v>
      </c>
      <c r="E304" s="70">
        <f t="shared" si="9"/>
        <v>-1301447.9500000002</v>
      </c>
      <c r="F304" s="14">
        <v>-73013.13</v>
      </c>
      <c r="G304" s="14">
        <v>0</v>
      </c>
      <c r="H304" s="14">
        <v>0</v>
      </c>
      <c r="I304" s="71">
        <f t="shared" si="10"/>
        <v>-73013.13</v>
      </c>
    </row>
    <row r="305" spans="1:9" x14ac:dyDescent="0.25">
      <c r="A305" s="14">
        <v>7073</v>
      </c>
      <c r="B305" s="14">
        <v>0</v>
      </c>
      <c r="C305" s="14">
        <v>-344906.32</v>
      </c>
      <c r="D305" s="14">
        <v>0</v>
      </c>
      <c r="E305" s="70">
        <f t="shared" si="9"/>
        <v>-344906.32</v>
      </c>
      <c r="F305" s="14">
        <v>-3659.09</v>
      </c>
      <c r="G305" s="14">
        <v>0</v>
      </c>
      <c r="H305" s="14">
        <v>0</v>
      </c>
      <c r="I305" s="71">
        <f t="shared" si="10"/>
        <v>-3659.09</v>
      </c>
    </row>
    <row r="306" spans="1:9" x14ac:dyDescent="0.25">
      <c r="A306" s="17">
        <v>9999</v>
      </c>
      <c r="B306" s="14" t="e">
        <v>#N/A</v>
      </c>
      <c r="C306" s="14" t="e">
        <v>#N/A</v>
      </c>
      <c r="D306" s="14" t="e">
        <v>#N/A</v>
      </c>
      <c r="E306" s="14" t="e">
        <f>SUM(B306:D306)</f>
        <v>#N/A</v>
      </c>
      <c r="F306" s="14" t="e">
        <v>#N/A</v>
      </c>
      <c r="G306" s="14" t="e">
        <v>#N/A</v>
      </c>
      <c r="H306" s="14" t="e">
        <v>#N/A</v>
      </c>
      <c r="I306" s="14" t="e">
        <f>SUM(F306:H306)</f>
        <v>#N/A</v>
      </c>
    </row>
    <row r="307" spans="1:9" x14ac:dyDescent="0.25">
      <c r="B307" s="14"/>
      <c r="C307" s="14"/>
      <c r="D307" s="14"/>
      <c r="E307" s="15"/>
      <c r="F307" s="14"/>
      <c r="G307" s="14"/>
      <c r="H307" s="14"/>
    </row>
    <row r="308" spans="1:9" x14ac:dyDescent="0.25">
      <c r="B308" s="14"/>
      <c r="C308" s="14"/>
      <c r="D308" s="14"/>
      <c r="E308" s="15"/>
      <c r="F308" s="14"/>
      <c r="G308" s="14"/>
      <c r="H308" s="14"/>
    </row>
    <row r="309" spans="1:9" x14ac:dyDescent="0.25">
      <c r="B309" s="14"/>
      <c r="C309" s="14"/>
      <c r="D309" s="14"/>
      <c r="E309" s="15"/>
      <c r="F309" s="14"/>
      <c r="G309" s="14"/>
      <c r="H309" s="14"/>
    </row>
    <row r="310" spans="1:9" x14ac:dyDescent="0.25">
      <c r="B310" s="14"/>
      <c r="C310" s="14"/>
      <c r="D310" s="14"/>
      <c r="E310" s="15"/>
      <c r="F310" s="14"/>
      <c r="G310" s="14"/>
      <c r="H310" s="14"/>
    </row>
    <row r="311" spans="1:9" x14ac:dyDescent="0.25">
      <c r="B311" s="14"/>
      <c r="C311" s="14"/>
      <c r="D311" s="14"/>
      <c r="E311" s="15"/>
      <c r="F311" s="14"/>
      <c r="G311" s="14"/>
      <c r="H311" s="14"/>
    </row>
    <row r="312" spans="1:9" x14ac:dyDescent="0.25">
      <c r="B312" s="14"/>
      <c r="C312" s="14"/>
      <c r="D312" s="14"/>
      <c r="E312" s="15"/>
      <c r="F312" s="14"/>
      <c r="G312" s="14"/>
      <c r="H312" s="14"/>
    </row>
    <row r="313" spans="1:9" x14ac:dyDescent="0.25">
      <c r="B313" s="14"/>
      <c r="C313" s="14"/>
      <c r="D313" s="14"/>
      <c r="E313" s="15"/>
      <c r="F313" s="14"/>
      <c r="G313" s="14"/>
      <c r="H313" s="14"/>
    </row>
    <row r="314" spans="1:9" x14ac:dyDescent="0.25">
      <c r="B314" s="14"/>
      <c r="C314" s="14"/>
      <c r="D314" s="14"/>
      <c r="E314" s="15"/>
      <c r="F314" s="14"/>
      <c r="G314" s="14"/>
      <c r="H314" s="14"/>
    </row>
    <row r="315" spans="1:9" x14ac:dyDescent="0.25">
      <c r="B315" s="14"/>
      <c r="C315" s="14"/>
      <c r="D315" s="14"/>
      <c r="E315" s="15"/>
      <c r="F315" s="14"/>
      <c r="G315" s="14"/>
      <c r="H315" s="14"/>
    </row>
    <row r="316" spans="1:9" x14ac:dyDescent="0.25">
      <c r="B316" s="14"/>
      <c r="C316" s="14"/>
      <c r="D316" s="14"/>
      <c r="E316" s="15"/>
      <c r="F316" s="14"/>
      <c r="G316" s="14"/>
      <c r="H316" s="14"/>
    </row>
    <row r="317" spans="1:9" x14ac:dyDescent="0.25">
      <c r="B317" s="14"/>
      <c r="C317" s="14"/>
      <c r="D317" s="14"/>
      <c r="E317" s="15"/>
      <c r="F317" s="14"/>
      <c r="G317" s="14"/>
      <c r="H317" s="14"/>
    </row>
    <row r="318" spans="1:9" x14ac:dyDescent="0.25">
      <c r="B318" s="14"/>
      <c r="C318" s="14"/>
      <c r="D318" s="14"/>
      <c r="E318" s="15"/>
      <c r="F318" s="14"/>
      <c r="G318" s="14"/>
      <c r="H318" s="14"/>
    </row>
    <row r="319" spans="1:9" x14ac:dyDescent="0.25">
      <c r="B319" s="14"/>
      <c r="C319" s="14"/>
      <c r="D319" s="14"/>
      <c r="E319" s="15"/>
      <c r="F319" s="14"/>
      <c r="G319" s="14"/>
      <c r="H319" s="14"/>
    </row>
    <row r="320" spans="1:9" x14ac:dyDescent="0.25">
      <c r="B320" s="14"/>
      <c r="C320" s="14"/>
      <c r="D320" s="14"/>
      <c r="E320" s="15"/>
      <c r="F320" s="14"/>
      <c r="G320" s="14"/>
      <c r="H320" s="14"/>
    </row>
    <row r="321" spans="2:8" x14ac:dyDescent="0.25">
      <c r="B321" s="7"/>
      <c r="C321" s="7"/>
      <c r="D321" s="7"/>
      <c r="E321" s="9"/>
      <c r="F321" s="7"/>
      <c r="G321" s="7"/>
      <c r="H321" s="7"/>
    </row>
  </sheetData>
  <autoFilter ref="A1:K306" xr:uid="{63C3CDEC-8878-467C-8925-5459A1401EF4}"/>
  <mergeCells count="1">
    <mergeCell ref="K4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CF61-0BB6-48B7-A336-BE2FF801B649}">
  <sheetPr>
    <tabColor rgb="FF66FF99"/>
  </sheetPr>
  <dimension ref="A1:L33"/>
  <sheetViews>
    <sheetView workbookViewId="0">
      <pane ySplit="1" topLeftCell="A2" activePane="bottomLeft" state="frozen"/>
      <selection pane="bottomLeft" activeCell="N8" sqref="N8"/>
    </sheetView>
  </sheetViews>
  <sheetFormatPr defaultColWidth="9.109375" defaultRowHeight="14.4" x14ac:dyDescent="0.3"/>
  <cols>
    <col min="1" max="1" width="6.33203125" bestFit="1" customWidth="1"/>
    <col min="3" max="3" width="9.88671875" bestFit="1" customWidth="1"/>
    <col min="4" max="4" width="49.5546875" bestFit="1" customWidth="1"/>
    <col min="5" max="5" width="29.88671875" style="13" customWidth="1"/>
    <col min="6" max="6" width="29.88671875" style="4" customWidth="1"/>
    <col min="7" max="7" width="16.6640625" customWidth="1"/>
  </cols>
  <sheetData>
    <row r="1" spans="1:12" s="4" customFormat="1" ht="28.8" x14ac:dyDescent="0.3">
      <c r="A1" s="4" t="s">
        <v>183</v>
      </c>
      <c r="C1" s="36" t="s">
        <v>17</v>
      </c>
      <c r="D1" s="36" t="s">
        <v>0</v>
      </c>
      <c r="E1" s="37" t="s">
        <v>18</v>
      </c>
      <c r="F1" s="36" t="s">
        <v>397</v>
      </c>
      <c r="G1" s="65" t="s">
        <v>436</v>
      </c>
      <c r="K1" s="99" t="s">
        <v>437</v>
      </c>
      <c r="L1" s="99"/>
    </row>
    <row r="2" spans="1:12" s="4" customFormat="1" x14ac:dyDescent="0.3">
      <c r="A2" s="4">
        <f>COUNTIF($C$2:C2,C2)</f>
        <v>1</v>
      </c>
      <c r="B2" s="4" t="str">
        <f>C2&amp;A2</f>
        <v>20651</v>
      </c>
      <c r="C2" s="10">
        <v>2065</v>
      </c>
      <c r="D2" s="10" t="s">
        <v>367</v>
      </c>
      <c r="E2" s="5" t="s">
        <v>394</v>
      </c>
      <c r="F2" s="4" t="s">
        <v>398</v>
      </c>
      <c r="G2" s="11">
        <v>0</v>
      </c>
    </row>
    <row r="3" spans="1:12" s="4" customFormat="1" x14ac:dyDescent="0.3">
      <c r="A3" s="4">
        <f>COUNTIF($C$2:C3,C3)</f>
        <v>1</v>
      </c>
      <c r="B3" s="4" t="str">
        <f t="shared" ref="B3:B33" si="0">C3&amp;A3</f>
        <v>20661</v>
      </c>
      <c r="C3" s="10">
        <v>2066</v>
      </c>
      <c r="D3" s="48" t="s">
        <v>368</v>
      </c>
      <c r="E3" s="5" t="s">
        <v>394</v>
      </c>
      <c r="F3" s="4" t="s">
        <v>399</v>
      </c>
      <c r="G3" s="11">
        <v>0</v>
      </c>
    </row>
    <row r="4" spans="1:12" s="4" customFormat="1" x14ac:dyDescent="0.3">
      <c r="A4" s="4">
        <f>COUNTIF($C$2:C4,C4)</f>
        <v>1</v>
      </c>
      <c r="B4" s="4" t="str">
        <f t="shared" si="0"/>
        <v>21391</v>
      </c>
      <c r="C4" s="4">
        <v>2139</v>
      </c>
      <c r="D4" s="10" t="s">
        <v>369</v>
      </c>
      <c r="E4" s="5" t="s">
        <v>394</v>
      </c>
      <c r="F4" s="4" t="s">
        <v>398</v>
      </c>
      <c r="G4" s="11">
        <v>23355.35</v>
      </c>
    </row>
    <row r="5" spans="1:12" s="4" customFormat="1" x14ac:dyDescent="0.3">
      <c r="A5" s="4">
        <f>COUNTIF($C$2:C5,C5)</f>
        <v>1</v>
      </c>
      <c r="B5" s="4" t="str">
        <f t="shared" si="0"/>
        <v>21651</v>
      </c>
      <c r="C5" s="4">
        <v>2165</v>
      </c>
      <c r="D5" s="12" t="s">
        <v>370</v>
      </c>
      <c r="E5" s="5" t="s">
        <v>394</v>
      </c>
      <c r="F5" s="4" t="s">
        <v>398</v>
      </c>
      <c r="G5" s="11">
        <v>0</v>
      </c>
    </row>
    <row r="6" spans="1:12" s="4" customFormat="1" x14ac:dyDescent="0.3">
      <c r="A6" s="4">
        <f>COUNTIF($C$2:C6,C6)</f>
        <v>1</v>
      </c>
      <c r="B6" s="4" t="str">
        <f t="shared" si="0"/>
        <v>21681</v>
      </c>
      <c r="C6" s="10">
        <v>2168</v>
      </c>
      <c r="D6" s="10" t="s">
        <v>371</v>
      </c>
      <c r="E6" s="5" t="s">
        <v>394</v>
      </c>
      <c r="F6" s="4" t="s">
        <v>398</v>
      </c>
      <c r="G6" s="11">
        <v>0</v>
      </c>
    </row>
    <row r="7" spans="1:12" s="4" customFormat="1" x14ac:dyDescent="0.3">
      <c r="A7" s="4">
        <f>COUNTIF($C$2:C7,C7)</f>
        <v>1</v>
      </c>
      <c r="B7" s="4" t="str">
        <f t="shared" si="0"/>
        <v>21881</v>
      </c>
      <c r="C7" s="10">
        <v>2188</v>
      </c>
      <c r="D7" s="10" t="s">
        <v>372</v>
      </c>
      <c r="E7" s="5" t="s">
        <v>394</v>
      </c>
      <c r="F7" s="4" t="s">
        <v>398</v>
      </c>
      <c r="G7" s="11">
        <v>6543.1</v>
      </c>
    </row>
    <row r="8" spans="1:12" s="4" customFormat="1" x14ac:dyDescent="0.3">
      <c r="A8" s="4">
        <f>COUNTIF($C$2:C8,C8)</f>
        <v>1</v>
      </c>
      <c r="B8" s="4" t="str">
        <f t="shared" si="0"/>
        <v>22751</v>
      </c>
      <c r="C8" s="10">
        <v>2275</v>
      </c>
      <c r="D8" s="10" t="s">
        <v>373</v>
      </c>
      <c r="E8" s="5" t="s">
        <v>394</v>
      </c>
      <c r="F8" s="4" t="s">
        <v>398</v>
      </c>
      <c r="G8" s="11">
        <v>0</v>
      </c>
    </row>
    <row r="9" spans="1:12" s="4" customFormat="1" x14ac:dyDescent="0.3">
      <c r="A9" s="4">
        <f>COUNTIF($C$2:C9,C9)</f>
        <v>1</v>
      </c>
      <c r="B9" s="4" t="str">
        <f t="shared" si="0"/>
        <v>22801</v>
      </c>
      <c r="C9" s="10">
        <v>2280</v>
      </c>
      <c r="D9" s="48" t="s">
        <v>374</v>
      </c>
      <c r="E9" s="5" t="s">
        <v>394</v>
      </c>
      <c r="F9" s="4" t="s">
        <v>399</v>
      </c>
      <c r="G9" s="11">
        <v>1331.42</v>
      </c>
    </row>
    <row r="10" spans="1:12" s="4" customFormat="1" x14ac:dyDescent="0.3">
      <c r="A10" s="4">
        <f>COUNTIF($C$2:C10,C10)</f>
        <v>1</v>
      </c>
      <c r="B10" s="4" t="str">
        <f t="shared" si="0"/>
        <v>24651</v>
      </c>
      <c r="C10" s="10">
        <v>2465</v>
      </c>
      <c r="D10" s="10" t="s">
        <v>375</v>
      </c>
      <c r="E10" s="5" t="s">
        <v>394</v>
      </c>
      <c r="F10" s="4" t="s">
        <v>398</v>
      </c>
      <c r="G10" s="11">
        <v>0</v>
      </c>
    </row>
    <row r="11" spans="1:12" s="4" customFormat="1" x14ac:dyDescent="0.3">
      <c r="A11" s="4">
        <f>COUNTIF($C$2:C11,C11)</f>
        <v>1</v>
      </c>
      <c r="B11" s="4" t="str">
        <f t="shared" si="0"/>
        <v>24901</v>
      </c>
      <c r="C11" s="4">
        <v>2490</v>
      </c>
      <c r="D11" s="12" t="s">
        <v>376</v>
      </c>
      <c r="E11" s="5" t="s">
        <v>394</v>
      </c>
      <c r="F11" s="4" t="s">
        <v>398</v>
      </c>
      <c r="G11" s="11">
        <v>5684.41</v>
      </c>
    </row>
    <row r="12" spans="1:12" s="4" customFormat="1" x14ac:dyDescent="0.3">
      <c r="A12" s="4">
        <f>COUNTIF($C$2:C12,C12)</f>
        <v>1</v>
      </c>
      <c r="B12" s="4" t="str">
        <f t="shared" si="0"/>
        <v>25391</v>
      </c>
      <c r="C12" s="10">
        <v>2539</v>
      </c>
      <c r="D12" s="48" t="s">
        <v>377</v>
      </c>
      <c r="E12" s="5" t="s">
        <v>394</v>
      </c>
      <c r="F12" s="4" t="s">
        <v>399</v>
      </c>
      <c r="G12" s="11">
        <v>991.75</v>
      </c>
    </row>
    <row r="13" spans="1:12" s="4" customFormat="1" x14ac:dyDescent="0.3">
      <c r="A13" s="4">
        <f>COUNTIF($C$2:C13,C13)</f>
        <v>1</v>
      </c>
      <c r="B13" s="4" t="str">
        <f t="shared" si="0"/>
        <v>30341</v>
      </c>
      <c r="C13" s="10">
        <v>3034</v>
      </c>
      <c r="D13" s="10" t="s">
        <v>378</v>
      </c>
      <c r="E13" s="5" t="s">
        <v>394</v>
      </c>
      <c r="F13" s="4" t="s">
        <v>398</v>
      </c>
      <c r="G13" s="11">
        <v>20835.5</v>
      </c>
    </row>
    <row r="14" spans="1:12" s="4" customFormat="1" x14ac:dyDescent="0.3">
      <c r="A14" s="4">
        <f>COUNTIF($C$2:C14,C14)</f>
        <v>1</v>
      </c>
      <c r="B14" s="4" t="str">
        <f t="shared" si="0"/>
        <v>30421</v>
      </c>
      <c r="C14" s="10">
        <v>3042</v>
      </c>
      <c r="D14" s="10" t="s">
        <v>379</v>
      </c>
      <c r="E14" s="5" t="s">
        <v>394</v>
      </c>
      <c r="F14" s="4" t="s">
        <v>398</v>
      </c>
      <c r="G14" s="11">
        <v>0</v>
      </c>
    </row>
    <row r="15" spans="1:12" s="4" customFormat="1" x14ac:dyDescent="0.3">
      <c r="A15" s="4">
        <f>COUNTIF($C$2:C15,C15)</f>
        <v>1</v>
      </c>
      <c r="B15" s="4" t="str">
        <f t="shared" si="0"/>
        <v>30551</v>
      </c>
      <c r="C15" s="10">
        <v>3055</v>
      </c>
      <c r="D15" s="10" t="s">
        <v>380</v>
      </c>
      <c r="E15" s="5" t="s">
        <v>394</v>
      </c>
      <c r="F15" s="4" t="s">
        <v>399</v>
      </c>
      <c r="G15" s="11">
        <v>2427.86</v>
      </c>
    </row>
    <row r="16" spans="1:12" s="4" customFormat="1" x14ac:dyDescent="0.3">
      <c r="A16" s="4">
        <f>COUNTIF($C$2:C16,C16)</f>
        <v>1</v>
      </c>
      <c r="B16" s="4" t="str">
        <f t="shared" si="0"/>
        <v>30841</v>
      </c>
      <c r="C16" s="10">
        <v>3084</v>
      </c>
      <c r="D16" s="48" t="s">
        <v>381</v>
      </c>
      <c r="E16" s="5" t="s">
        <v>394</v>
      </c>
      <c r="F16" s="4" t="s">
        <v>399</v>
      </c>
      <c r="G16" s="11">
        <v>4269.2</v>
      </c>
    </row>
    <row r="17" spans="1:7" s="4" customFormat="1" x14ac:dyDescent="0.3">
      <c r="A17" s="4">
        <f>COUNTIF($C$2:C17,C17)</f>
        <v>1</v>
      </c>
      <c r="B17" s="4" t="str">
        <f t="shared" si="0"/>
        <v>31081</v>
      </c>
      <c r="C17" s="10">
        <v>3108</v>
      </c>
      <c r="D17" s="10" t="s">
        <v>382</v>
      </c>
      <c r="E17" s="5" t="s">
        <v>395</v>
      </c>
      <c r="F17" s="4" t="s">
        <v>398</v>
      </c>
      <c r="G17" s="11">
        <v>3374.4799999999996</v>
      </c>
    </row>
    <row r="18" spans="1:7" s="4" customFormat="1" x14ac:dyDescent="0.3">
      <c r="A18" s="4">
        <f>COUNTIF($C$2:C18,C18)</f>
        <v>1</v>
      </c>
      <c r="B18" s="4" t="str">
        <f t="shared" si="0"/>
        <v>31551</v>
      </c>
      <c r="C18" s="4">
        <v>3155</v>
      </c>
      <c r="D18" s="49" t="s">
        <v>383</v>
      </c>
      <c r="E18" s="5" t="s">
        <v>395</v>
      </c>
      <c r="F18" s="4" t="s">
        <v>398</v>
      </c>
      <c r="G18" s="11">
        <v>4700.46</v>
      </c>
    </row>
    <row r="19" spans="1:7" s="4" customFormat="1" x14ac:dyDescent="0.3">
      <c r="A19" s="4">
        <f>COUNTIF($C$2:C19,C19)</f>
        <v>1</v>
      </c>
      <c r="B19" s="4" t="str">
        <f t="shared" si="0"/>
        <v>31751</v>
      </c>
      <c r="C19" s="4">
        <v>3175</v>
      </c>
      <c r="D19" s="12" t="s">
        <v>384</v>
      </c>
      <c r="E19" s="5" t="s">
        <v>394</v>
      </c>
      <c r="F19" s="4" t="s">
        <v>398</v>
      </c>
      <c r="G19" s="11">
        <v>4049.52</v>
      </c>
    </row>
    <row r="20" spans="1:7" s="4" customFormat="1" x14ac:dyDescent="0.3">
      <c r="A20" s="4">
        <f>COUNTIF($C$2:C20,C20)</f>
        <v>1</v>
      </c>
      <c r="B20" s="4" t="str">
        <f t="shared" si="0"/>
        <v>31791</v>
      </c>
      <c r="C20" s="4">
        <v>3179</v>
      </c>
      <c r="D20" s="12" t="s">
        <v>272</v>
      </c>
      <c r="E20" s="5" t="s">
        <v>394</v>
      </c>
      <c r="F20" s="4" t="s">
        <v>399</v>
      </c>
      <c r="G20" s="11">
        <v>9966.24</v>
      </c>
    </row>
    <row r="21" spans="1:7" s="4" customFormat="1" x14ac:dyDescent="0.3">
      <c r="A21" s="4">
        <f>COUNTIF($C$2:C21,C21)</f>
        <v>1</v>
      </c>
      <c r="B21" s="4" t="str">
        <f t="shared" si="0"/>
        <v>32841</v>
      </c>
      <c r="C21" s="4">
        <v>3284</v>
      </c>
      <c r="D21" s="49" t="s">
        <v>385</v>
      </c>
      <c r="E21" s="5" t="s">
        <v>394</v>
      </c>
      <c r="F21" s="4" t="s">
        <v>399</v>
      </c>
      <c r="G21" s="11">
        <v>10904.36</v>
      </c>
    </row>
    <row r="22" spans="1:7" s="4" customFormat="1" x14ac:dyDescent="0.3">
      <c r="A22" s="4">
        <f>COUNTIF($C$2:C22,C22)</f>
        <v>1</v>
      </c>
      <c r="B22" s="4" t="str">
        <f t="shared" si="0"/>
        <v>32891</v>
      </c>
      <c r="C22" s="10">
        <v>3289</v>
      </c>
      <c r="D22" s="10" t="s">
        <v>386</v>
      </c>
      <c r="E22" s="5" t="s">
        <v>394</v>
      </c>
      <c r="F22" s="4" t="s">
        <v>398</v>
      </c>
      <c r="G22" s="11">
        <v>6306.35</v>
      </c>
    </row>
    <row r="23" spans="1:7" s="4" customFormat="1" x14ac:dyDescent="0.3">
      <c r="A23" s="4">
        <f>COUNTIF($C$2:C23,C23)</f>
        <v>1</v>
      </c>
      <c r="B23" s="4" t="str">
        <f t="shared" si="0"/>
        <v>33381</v>
      </c>
      <c r="C23" s="4">
        <v>3338</v>
      </c>
      <c r="D23" s="12" t="s">
        <v>387</v>
      </c>
      <c r="E23" s="5" t="s">
        <v>394</v>
      </c>
      <c r="F23" s="4" t="s">
        <v>399</v>
      </c>
      <c r="G23" s="11">
        <v>914.38</v>
      </c>
    </row>
    <row r="24" spans="1:7" s="4" customFormat="1" x14ac:dyDescent="0.3">
      <c r="A24" s="4">
        <f>COUNTIF($C$2:C24,C24)</f>
        <v>1</v>
      </c>
      <c r="B24" s="4" t="str">
        <f t="shared" si="0"/>
        <v>33501</v>
      </c>
      <c r="C24" s="10">
        <v>3350</v>
      </c>
      <c r="D24" s="10" t="s">
        <v>388</v>
      </c>
      <c r="E24" s="5" t="s">
        <v>394</v>
      </c>
      <c r="F24" s="4" t="s">
        <v>399</v>
      </c>
      <c r="G24" s="11">
        <v>7375.04</v>
      </c>
    </row>
    <row r="25" spans="1:7" s="4" customFormat="1" x14ac:dyDescent="0.3">
      <c r="A25" s="4">
        <f>COUNTIF($C$2:C25,C25)</f>
        <v>1</v>
      </c>
      <c r="B25" s="4" t="str">
        <f t="shared" si="0"/>
        <v>38961</v>
      </c>
      <c r="C25" s="10">
        <v>3896</v>
      </c>
      <c r="D25" s="48" t="s">
        <v>424</v>
      </c>
      <c r="E25" s="5" t="s">
        <v>394</v>
      </c>
      <c r="F25" s="4" t="s">
        <v>398</v>
      </c>
      <c r="G25" s="11">
        <v>17440.849999999999</v>
      </c>
    </row>
    <row r="26" spans="1:7" s="4" customFormat="1" x14ac:dyDescent="0.3">
      <c r="A26" s="4">
        <f>COUNTIF($C$2:C26,C26)</f>
        <v>1</v>
      </c>
      <c r="B26" s="4" t="str">
        <f t="shared" si="0"/>
        <v>38931</v>
      </c>
      <c r="C26" s="10">
        <v>3893</v>
      </c>
      <c r="D26" s="10" t="s">
        <v>389</v>
      </c>
      <c r="E26" s="5" t="s">
        <v>394</v>
      </c>
      <c r="F26" s="4" t="s">
        <v>398</v>
      </c>
      <c r="G26" s="11">
        <v>0</v>
      </c>
    </row>
    <row r="27" spans="1:7" s="4" customFormat="1" x14ac:dyDescent="0.3">
      <c r="A27" s="4">
        <f>COUNTIF($C$2:C27,C27)</f>
        <v>1</v>
      </c>
      <c r="B27" s="4" t="str">
        <f t="shared" si="0"/>
        <v>40401</v>
      </c>
      <c r="C27" s="10">
        <v>4040</v>
      </c>
      <c r="D27" s="10" t="s">
        <v>390</v>
      </c>
      <c r="E27" s="5" t="s">
        <v>396</v>
      </c>
      <c r="F27" s="4" t="s">
        <v>399</v>
      </c>
      <c r="G27" s="11">
        <v>32396.16</v>
      </c>
    </row>
    <row r="28" spans="1:7" s="4" customFormat="1" x14ac:dyDescent="0.3">
      <c r="A28" s="4">
        <f>COUNTIF($C$2:C28,C28)</f>
        <v>1</v>
      </c>
      <c r="B28" s="4" t="str">
        <f t="shared" si="0"/>
        <v>40451</v>
      </c>
      <c r="C28" s="10">
        <v>4045</v>
      </c>
      <c r="D28" s="48" t="s">
        <v>19</v>
      </c>
      <c r="E28" s="5" t="s">
        <v>394</v>
      </c>
      <c r="F28" s="4" t="s">
        <v>398</v>
      </c>
      <c r="G28" s="11">
        <v>5544.9</v>
      </c>
    </row>
    <row r="29" spans="1:7" s="4" customFormat="1" x14ac:dyDescent="0.3">
      <c r="A29" s="4">
        <f>COUNTIF($C$2:C29,C29)</f>
        <v>1</v>
      </c>
      <c r="B29" s="4" t="str">
        <f t="shared" si="0"/>
        <v>45231</v>
      </c>
      <c r="C29" s="10">
        <v>4523</v>
      </c>
      <c r="D29" s="10" t="s">
        <v>391</v>
      </c>
      <c r="E29" s="5" t="s">
        <v>394</v>
      </c>
      <c r="F29" s="4" t="s">
        <v>398</v>
      </c>
      <c r="G29" s="11">
        <v>42360.75</v>
      </c>
    </row>
    <row r="30" spans="1:7" s="4" customFormat="1" x14ac:dyDescent="0.3">
      <c r="A30" s="4">
        <f>COUNTIF($C$2:C30,C30)</f>
        <v>1</v>
      </c>
      <c r="B30" s="4" t="str">
        <f t="shared" si="0"/>
        <v>70401</v>
      </c>
      <c r="C30" s="10">
        <v>7040</v>
      </c>
      <c r="D30" s="48" t="s">
        <v>392</v>
      </c>
      <c r="E30" s="5" t="s">
        <v>394</v>
      </c>
      <c r="F30" s="4" t="s">
        <v>399</v>
      </c>
      <c r="G30" s="11">
        <v>28578.600000000002</v>
      </c>
    </row>
    <row r="31" spans="1:7" s="4" customFormat="1" x14ac:dyDescent="0.3">
      <c r="A31" s="4">
        <f>COUNTIF($C$2:C31,C31)</f>
        <v>1</v>
      </c>
      <c r="B31" s="4" t="str">
        <f t="shared" si="0"/>
        <v>70691</v>
      </c>
      <c r="C31" s="10">
        <v>7069</v>
      </c>
      <c r="D31" s="48" t="s">
        <v>393</v>
      </c>
      <c r="E31" s="5" t="s">
        <v>394</v>
      </c>
      <c r="F31" s="4" t="s">
        <v>398</v>
      </c>
      <c r="G31" s="11">
        <v>57533.240000000005</v>
      </c>
    </row>
    <row r="32" spans="1:7" s="4" customFormat="1" ht="28.8" x14ac:dyDescent="0.3">
      <c r="A32" s="4">
        <f>COUNTIF($C$2:C32,C32)</f>
        <v>2</v>
      </c>
      <c r="B32" s="4" t="str">
        <f t="shared" si="0"/>
        <v>70692</v>
      </c>
      <c r="C32" s="4">
        <v>7069</v>
      </c>
      <c r="D32" s="4" t="s">
        <v>393</v>
      </c>
      <c r="E32" s="5" t="s">
        <v>425</v>
      </c>
      <c r="F32" s="4" t="s">
        <v>398</v>
      </c>
      <c r="G32" s="11">
        <v>34047.4</v>
      </c>
    </row>
    <row r="33" spans="1:7" x14ac:dyDescent="0.3">
      <c r="A33" s="4">
        <f>COUNTIF($C$2:C33,C33)</f>
        <v>1</v>
      </c>
      <c r="B33" s="4" t="str">
        <f t="shared" si="0"/>
        <v>99991</v>
      </c>
      <c r="C33" s="10">
        <v>9999</v>
      </c>
      <c r="D33" t="s">
        <v>434</v>
      </c>
      <c r="E33" s="13" t="s">
        <v>394</v>
      </c>
      <c r="F33" s="4" t="s">
        <v>398</v>
      </c>
      <c r="G33" s="11" t="e">
        <v>#N/A</v>
      </c>
    </row>
  </sheetData>
  <autoFilter ref="A1:G33" xr:uid="{45CA95FF-E9BC-4CA5-B3E4-DA8AE20E674B}"/>
  <mergeCells count="1">
    <mergeCell ref="K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673D-5730-4065-B1B7-4DA977899F5B}">
  <sheetPr>
    <tabColor rgb="FFFF0000"/>
  </sheetPr>
  <dimension ref="A1:U300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3" sqref="L3"/>
    </sheetView>
  </sheetViews>
  <sheetFormatPr defaultColWidth="11.109375" defaultRowHeight="14.4" x14ac:dyDescent="0.3"/>
  <cols>
    <col min="2" max="4" width="12.5546875" bestFit="1" customWidth="1"/>
    <col min="5" max="6" width="11" bestFit="1" customWidth="1"/>
    <col min="7" max="7" width="16.44140625" bestFit="1" customWidth="1"/>
    <col min="11" max="11" width="8.109375" bestFit="1" customWidth="1"/>
    <col min="12" max="12" width="11.33203125" style="3" customWidth="1"/>
  </cols>
  <sheetData>
    <row r="1" spans="1:21" x14ac:dyDescent="0.3">
      <c r="A1" s="101" t="s">
        <v>444</v>
      </c>
      <c r="B1" s="101"/>
      <c r="C1" s="6">
        <v>3</v>
      </c>
      <c r="D1" s="6">
        <v>4</v>
      </c>
      <c r="E1" s="6">
        <v>5</v>
      </c>
      <c r="F1" s="6">
        <v>6</v>
      </c>
      <c r="G1" s="6">
        <v>7</v>
      </c>
      <c r="H1" s="6">
        <v>8</v>
      </c>
      <c r="I1" s="6">
        <v>9</v>
      </c>
      <c r="J1" s="6">
        <v>10</v>
      </c>
      <c r="K1" s="7">
        <v>11</v>
      </c>
    </row>
    <row r="2" spans="1:21" s="4" customFormat="1" ht="57.6" x14ac:dyDescent="0.3">
      <c r="A2" s="40" t="s">
        <v>11</v>
      </c>
      <c r="B2" s="66" t="s">
        <v>12</v>
      </c>
      <c r="C2" s="66" t="s">
        <v>13</v>
      </c>
      <c r="D2" s="66" t="s">
        <v>14</v>
      </c>
      <c r="E2" s="66" t="s">
        <v>15</v>
      </c>
      <c r="F2" s="66" t="s">
        <v>357</v>
      </c>
      <c r="G2" s="68" t="s">
        <v>432</v>
      </c>
      <c r="H2" s="57" t="s">
        <v>358</v>
      </c>
      <c r="I2" s="68" t="s">
        <v>430</v>
      </c>
      <c r="J2" s="66" t="s">
        <v>16</v>
      </c>
      <c r="K2" s="67" t="s">
        <v>431</v>
      </c>
      <c r="L2" s="60" t="s">
        <v>433</v>
      </c>
      <c r="M2" s="3"/>
      <c r="P2" s="37" t="s">
        <v>445</v>
      </c>
    </row>
    <row r="3" spans="1:21" x14ac:dyDescent="0.3">
      <c r="A3" s="7">
        <v>1001</v>
      </c>
      <c r="B3" s="8">
        <v>600891.9</v>
      </c>
      <c r="C3" s="8">
        <v>0</v>
      </c>
      <c r="D3" s="8">
        <v>13567.47</v>
      </c>
      <c r="E3" s="8">
        <v>0</v>
      </c>
      <c r="F3" s="8">
        <v>0</v>
      </c>
      <c r="G3" s="63">
        <v>0</v>
      </c>
      <c r="H3" s="41">
        <f>F3+G3</f>
        <v>0</v>
      </c>
      <c r="I3" s="8">
        <v>0</v>
      </c>
      <c r="J3" s="8">
        <v>4789.75</v>
      </c>
      <c r="K3" s="58">
        <v>0</v>
      </c>
      <c r="L3" s="61"/>
      <c r="R3" s="100" t="s">
        <v>446</v>
      </c>
      <c r="S3" s="100"/>
      <c r="T3" s="69"/>
      <c r="U3" s="63"/>
    </row>
    <row r="4" spans="1:21" x14ac:dyDescent="0.3">
      <c r="A4" s="7">
        <v>1123</v>
      </c>
      <c r="B4" s="8">
        <v>1460000</v>
      </c>
      <c r="C4" s="8">
        <v>0</v>
      </c>
      <c r="D4" s="8">
        <v>2131681.9899999998</v>
      </c>
      <c r="E4" s="8">
        <v>1845</v>
      </c>
      <c r="F4" s="8">
        <v>0</v>
      </c>
      <c r="G4" s="63">
        <v>0</v>
      </c>
      <c r="H4" s="41">
        <f t="shared" ref="H4:H62" si="0">F4+G4</f>
        <v>0</v>
      </c>
      <c r="I4" s="8">
        <v>0</v>
      </c>
      <c r="J4" s="8">
        <v>6835</v>
      </c>
      <c r="K4" s="58">
        <v>0</v>
      </c>
      <c r="L4" s="61"/>
      <c r="R4" s="100"/>
      <c r="S4" s="100"/>
      <c r="T4" s="69"/>
      <c r="U4" s="63"/>
    </row>
    <row r="5" spans="1:21" x14ac:dyDescent="0.3">
      <c r="A5" s="7">
        <v>1124</v>
      </c>
      <c r="B5" s="8">
        <v>370000.00000000012</v>
      </c>
      <c r="C5" s="8">
        <v>0</v>
      </c>
      <c r="D5" s="8">
        <v>286723.61</v>
      </c>
      <c r="E5" s="8">
        <v>1820</v>
      </c>
      <c r="F5" s="8">
        <v>0</v>
      </c>
      <c r="G5" s="63">
        <v>0</v>
      </c>
      <c r="H5" s="41">
        <f t="shared" si="0"/>
        <v>0</v>
      </c>
      <c r="I5" s="8">
        <v>0</v>
      </c>
      <c r="J5" s="8">
        <v>4506.25</v>
      </c>
      <c r="K5" s="58">
        <v>0</v>
      </c>
      <c r="L5" s="61"/>
      <c r="R5" s="100"/>
      <c r="S5" s="100"/>
      <c r="T5" s="69"/>
      <c r="U5" s="63"/>
    </row>
    <row r="6" spans="1:21" x14ac:dyDescent="0.3">
      <c r="A6" s="7">
        <v>1127</v>
      </c>
      <c r="B6" s="8">
        <v>680000.00000000023</v>
      </c>
      <c r="C6" s="8">
        <v>0</v>
      </c>
      <c r="D6" s="8">
        <v>533587.35000000009</v>
      </c>
      <c r="E6" s="8">
        <v>5750</v>
      </c>
      <c r="F6" s="8">
        <v>0</v>
      </c>
      <c r="G6" s="63">
        <v>0</v>
      </c>
      <c r="H6" s="41">
        <f t="shared" si="0"/>
        <v>0</v>
      </c>
      <c r="I6" s="8">
        <v>0</v>
      </c>
      <c r="J6" s="8">
        <v>5206.5599999999995</v>
      </c>
      <c r="K6" s="58">
        <v>0</v>
      </c>
      <c r="L6" s="61"/>
      <c r="R6" s="100"/>
      <c r="S6" s="100"/>
      <c r="T6" s="69"/>
      <c r="U6" s="63"/>
    </row>
    <row r="7" spans="1:21" x14ac:dyDescent="0.3">
      <c r="A7" s="7">
        <v>1128</v>
      </c>
      <c r="B7" s="8">
        <v>1040000.0000000002</v>
      </c>
      <c r="C7" s="8">
        <v>0</v>
      </c>
      <c r="D7" s="8">
        <v>844458.64000000013</v>
      </c>
      <c r="E7" s="8">
        <v>6988</v>
      </c>
      <c r="F7" s="8">
        <v>0</v>
      </c>
      <c r="G7" s="63">
        <v>0</v>
      </c>
      <c r="H7" s="41">
        <f t="shared" si="0"/>
        <v>0</v>
      </c>
      <c r="I7" s="8">
        <v>0</v>
      </c>
      <c r="J7" s="8">
        <v>6025</v>
      </c>
      <c r="K7" s="58">
        <v>0</v>
      </c>
      <c r="L7" s="61"/>
      <c r="R7" s="100"/>
      <c r="S7" s="100"/>
      <c r="T7" s="69"/>
      <c r="U7" s="63"/>
    </row>
    <row r="8" spans="1:21" x14ac:dyDescent="0.3">
      <c r="A8" s="7">
        <v>1129</v>
      </c>
      <c r="B8" s="8">
        <v>650000.00000000023</v>
      </c>
      <c r="C8" s="8">
        <v>0</v>
      </c>
      <c r="D8" s="8">
        <v>499861.41000000003</v>
      </c>
      <c r="E8" s="8">
        <v>525</v>
      </c>
      <c r="F8" s="8">
        <v>0</v>
      </c>
      <c r="G8" s="63">
        <v>0</v>
      </c>
      <c r="H8" s="41">
        <f t="shared" si="0"/>
        <v>0</v>
      </c>
      <c r="I8" s="8">
        <v>0</v>
      </c>
      <c r="J8" s="8">
        <v>4987.1900000000005</v>
      </c>
      <c r="K8" s="58">
        <v>0</v>
      </c>
      <c r="L8" s="61"/>
      <c r="R8" s="100"/>
      <c r="S8" s="100"/>
      <c r="T8" s="69"/>
      <c r="U8" s="63"/>
    </row>
    <row r="9" spans="1:21" x14ac:dyDescent="0.3">
      <c r="A9" s="7">
        <v>2000</v>
      </c>
      <c r="B9" s="8">
        <v>2473803.8299999996</v>
      </c>
      <c r="C9" s="8">
        <v>0</v>
      </c>
      <c r="D9" s="8">
        <v>145031.26999999999</v>
      </c>
      <c r="E9" s="8">
        <v>302410</v>
      </c>
      <c r="F9" s="8">
        <v>47692</v>
      </c>
      <c r="G9" s="63">
        <v>2385</v>
      </c>
      <c r="H9" s="41">
        <f t="shared" si="0"/>
        <v>50077</v>
      </c>
      <c r="I9" s="8">
        <v>17910.419999999998</v>
      </c>
      <c r="J9" s="8">
        <v>8574.25</v>
      </c>
      <c r="K9" s="58">
        <v>24576</v>
      </c>
      <c r="L9" s="62">
        <v>1</v>
      </c>
      <c r="R9" s="100"/>
      <c r="S9" s="100"/>
      <c r="T9" s="69"/>
      <c r="U9" s="63"/>
    </row>
    <row r="10" spans="1:21" x14ac:dyDescent="0.3">
      <c r="A10" s="7">
        <v>2002</v>
      </c>
      <c r="B10" s="8">
        <v>2160156.9699999997</v>
      </c>
      <c r="C10" s="8">
        <v>0</v>
      </c>
      <c r="D10" s="8">
        <v>179954.34000000003</v>
      </c>
      <c r="E10" s="8">
        <v>138050</v>
      </c>
      <c r="F10" s="8">
        <v>76874</v>
      </c>
      <c r="G10" s="63">
        <v>-193</v>
      </c>
      <c r="H10" s="41">
        <f t="shared" si="0"/>
        <v>76681</v>
      </c>
      <c r="I10" s="8">
        <v>8025</v>
      </c>
      <c r="J10" s="8">
        <v>9298.75</v>
      </c>
      <c r="K10" s="58">
        <v>10650</v>
      </c>
      <c r="L10" s="62">
        <v>1</v>
      </c>
      <c r="T10" s="69"/>
      <c r="U10" s="63"/>
    </row>
    <row r="11" spans="1:21" x14ac:dyDescent="0.3">
      <c r="A11" s="7">
        <v>2065</v>
      </c>
      <c r="B11" s="8">
        <v>3011496.26</v>
      </c>
      <c r="C11" s="8">
        <v>0</v>
      </c>
      <c r="D11" s="8">
        <v>160835.45000000001</v>
      </c>
      <c r="E11" s="8">
        <v>90200</v>
      </c>
      <c r="F11" s="8">
        <v>126219</v>
      </c>
      <c r="G11" s="63">
        <v>2665</v>
      </c>
      <c r="H11" s="41">
        <f t="shared" si="0"/>
        <v>128884</v>
      </c>
      <c r="I11" s="8">
        <v>4519.8</v>
      </c>
      <c r="J11" s="8">
        <v>11031.25</v>
      </c>
      <c r="K11" s="58">
        <v>75264</v>
      </c>
      <c r="L11" s="62">
        <v>1</v>
      </c>
      <c r="T11" s="69"/>
      <c r="U11" s="63"/>
    </row>
    <row r="12" spans="1:21" x14ac:dyDescent="0.3">
      <c r="A12" s="7">
        <v>2079</v>
      </c>
      <c r="B12" s="8">
        <v>2866136.4000000004</v>
      </c>
      <c r="C12" s="8">
        <v>0</v>
      </c>
      <c r="D12" s="8">
        <v>135541.20000000001</v>
      </c>
      <c r="E12" s="8">
        <v>223870.68</v>
      </c>
      <c r="F12" s="8">
        <v>100317</v>
      </c>
      <c r="G12" s="63">
        <v>-2226</v>
      </c>
      <c r="H12" s="41">
        <f t="shared" si="0"/>
        <v>98091</v>
      </c>
      <c r="I12" s="8">
        <v>11281.25</v>
      </c>
      <c r="J12" s="8">
        <v>11233.75</v>
      </c>
      <c r="K12" s="58">
        <v>57856</v>
      </c>
      <c r="L12" s="62">
        <v>1</v>
      </c>
      <c r="T12" s="69"/>
      <c r="U12" s="63"/>
    </row>
    <row r="13" spans="1:21" x14ac:dyDescent="0.3">
      <c r="A13" s="7">
        <v>2088</v>
      </c>
      <c r="B13" s="8">
        <v>1077975.3399999999</v>
      </c>
      <c r="C13" s="8">
        <v>0</v>
      </c>
      <c r="D13" s="8">
        <v>8527.4999999999964</v>
      </c>
      <c r="E13" s="8">
        <v>88240.000000000015</v>
      </c>
      <c r="F13" s="8">
        <v>43309</v>
      </c>
      <c r="G13" s="63">
        <v>-1121</v>
      </c>
      <c r="H13" s="41">
        <f t="shared" si="0"/>
        <v>42188</v>
      </c>
      <c r="I13" s="8">
        <v>1398.96</v>
      </c>
      <c r="J13" s="8">
        <v>6103.75</v>
      </c>
      <c r="K13" s="58">
        <v>23827</v>
      </c>
      <c r="L13" s="62">
        <v>1</v>
      </c>
      <c r="T13" s="69"/>
      <c r="U13" s="63"/>
    </row>
    <row r="14" spans="1:21" x14ac:dyDescent="0.3">
      <c r="A14" s="7">
        <v>2089</v>
      </c>
      <c r="B14" s="8">
        <v>1327486.2299999997</v>
      </c>
      <c r="C14" s="8">
        <v>0</v>
      </c>
      <c r="D14" s="8">
        <v>49689.680000000008</v>
      </c>
      <c r="E14" s="8">
        <v>50630.000000000007</v>
      </c>
      <c r="F14" s="8">
        <v>59065</v>
      </c>
      <c r="G14" s="63">
        <v>3926</v>
      </c>
      <c r="H14" s="41">
        <f t="shared" si="0"/>
        <v>62991</v>
      </c>
      <c r="I14" s="8">
        <v>715.42000000000007</v>
      </c>
      <c r="J14" s="8">
        <v>7453.75</v>
      </c>
      <c r="K14" s="58">
        <v>6656</v>
      </c>
      <c r="L14" s="62">
        <v>1</v>
      </c>
      <c r="T14" s="69"/>
      <c r="U14" s="63"/>
    </row>
    <row r="15" spans="1:21" x14ac:dyDescent="0.3">
      <c r="A15" s="7">
        <v>2094</v>
      </c>
      <c r="B15" s="8">
        <v>1045633.2699999998</v>
      </c>
      <c r="C15" s="8">
        <v>0</v>
      </c>
      <c r="D15" s="8">
        <v>47842.780000000006</v>
      </c>
      <c r="E15" s="8">
        <v>35750</v>
      </c>
      <c r="F15" s="8">
        <v>57255</v>
      </c>
      <c r="G15" s="63">
        <v>0</v>
      </c>
      <c r="H15" s="41">
        <f t="shared" si="0"/>
        <v>57255</v>
      </c>
      <c r="I15" s="8">
        <v>1658.33</v>
      </c>
      <c r="J15" s="8">
        <v>6452.5</v>
      </c>
      <c r="K15" s="58">
        <v>17216</v>
      </c>
      <c r="L15" s="62">
        <v>1</v>
      </c>
      <c r="T15" s="69"/>
      <c r="U15" s="63"/>
    </row>
    <row r="16" spans="1:21" x14ac:dyDescent="0.3">
      <c r="A16" s="7">
        <v>2095</v>
      </c>
      <c r="B16" s="8">
        <v>2135136.9400000004</v>
      </c>
      <c r="C16" s="8">
        <v>0</v>
      </c>
      <c r="D16" s="8">
        <v>153953.10999999999</v>
      </c>
      <c r="E16" s="8">
        <v>90490.000000000029</v>
      </c>
      <c r="F16" s="8">
        <v>69877</v>
      </c>
      <c r="G16" s="63">
        <v>0</v>
      </c>
      <c r="H16" s="41">
        <f t="shared" si="0"/>
        <v>69877</v>
      </c>
      <c r="I16" s="8">
        <v>5316.67</v>
      </c>
      <c r="J16" s="8">
        <v>8824</v>
      </c>
      <c r="K16" s="58">
        <v>34048</v>
      </c>
      <c r="L16" s="62">
        <v>1</v>
      </c>
      <c r="T16" s="69"/>
      <c r="U16" s="63"/>
    </row>
    <row r="17" spans="1:21" x14ac:dyDescent="0.3">
      <c r="A17" s="7">
        <v>2109</v>
      </c>
      <c r="B17" s="8">
        <v>1053925.32</v>
      </c>
      <c r="C17" s="8">
        <v>0</v>
      </c>
      <c r="D17" s="8">
        <v>103338.23000000001</v>
      </c>
      <c r="E17" s="8">
        <v>46189.999999999993</v>
      </c>
      <c r="F17" s="8">
        <v>53645</v>
      </c>
      <c r="G17" s="63">
        <v>1402</v>
      </c>
      <c r="H17" s="41">
        <f t="shared" si="0"/>
        <v>55047</v>
      </c>
      <c r="I17" s="8">
        <v>1255.6300000000001</v>
      </c>
      <c r="J17" s="8">
        <v>6340</v>
      </c>
      <c r="K17" s="58">
        <v>22330</v>
      </c>
      <c r="L17" s="62">
        <v>1</v>
      </c>
      <c r="T17" s="69"/>
      <c r="U17" s="63"/>
    </row>
    <row r="18" spans="1:21" x14ac:dyDescent="0.3">
      <c r="A18" s="7">
        <v>2116</v>
      </c>
      <c r="B18" s="8">
        <v>1431092.96</v>
      </c>
      <c r="C18" s="8">
        <v>0</v>
      </c>
      <c r="D18" s="8">
        <v>57882.15</v>
      </c>
      <c r="E18" s="8">
        <v>153320</v>
      </c>
      <c r="F18" s="8">
        <v>44489</v>
      </c>
      <c r="G18" s="63">
        <v>-1682</v>
      </c>
      <c r="H18" s="41">
        <f t="shared" si="0"/>
        <v>42807</v>
      </c>
      <c r="I18" s="8">
        <v>2626.88</v>
      </c>
      <c r="J18" s="8">
        <v>6482.2000000000007</v>
      </c>
      <c r="K18" s="58">
        <v>20709</v>
      </c>
      <c r="L18" s="62">
        <v>1</v>
      </c>
      <c r="T18" s="69"/>
      <c r="U18" s="63"/>
    </row>
    <row r="19" spans="1:21" x14ac:dyDescent="0.3">
      <c r="A19" s="7">
        <v>2120</v>
      </c>
      <c r="B19" s="8">
        <v>1104029.1099999999</v>
      </c>
      <c r="C19" s="8">
        <v>0</v>
      </c>
      <c r="D19" s="8">
        <v>12164.470000000003</v>
      </c>
      <c r="E19" s="8">
        <v>71040</v>
      </c>
      <c r="F19" s="8">
        <v>51495</v>
      </c>
      <c r="G19" s="63">
        <v>-3505</v>
      </c>
      <c r="H19" s="41">
        <f t="shared" si="0"/>
        <v>47990</v>
      </c>
      <c r="I19" s="8">
        <v>3368.75</v>
      </c>
      <c r="J19" s="8">
        <v>6137.5</v>
      </c>
      <c r="K19" s="58">
        <v>16093</v>
      </c>
      <c r="L19" s="62">
        <v>1</v>
      </c>
      <c r="T19" s="69"/>
      <c r="U19" s="63"/>
    </row>
    <row r="20" spans="1:21" x14ac:dyDescent="0.3">
      <c r="A20" s="7">
        <v>2128</v>
      </c>
      <c r="B20" s="8">
        <v>1032404.8900000002</v>
      </c>
      <c r="C20" s="8">
        <v>0</v>
      </c>
      <c r="D20" s="8">
        <v>24354.489999999994</v>
      </c>
      <c r="E20" s="8">
        <v>60290</v>
      </c>
      <c r="F20" s="8">
        <v>50118</v>
      </c>
      <c r="G20" s="63">
        <v>562</v>
      </c>
      <c r="H20" s="41">
        <f t="shared" si="0"/>
        <v>50680</v>
      </c>
      <c r="I20" s="8">
        <v>715.42000000000007</v>
      </c>
      <c r="J20" s="8">
        <v>6328.75</v>
      </c>
      <c r="K20" s="58">
        <v>21457</v>
      </c>
      <c r="L20" s="62">
        <v>1</v>
      </c>
      <c r="T20" s="69"/>
      <c r="U20" s="63"/>
    </row>
    <row r="21" spans="1:21" x14ac:dyDescent="0.3">
      <c r="A21" s="7">
        <v>2130</v>
      </c>
      <c r="B21" s="8">
        <v>909549.87999999977</v>
      </c>
      <c r="C21" s="8">
        <v>0</v>
      </c>
      <c r="D21" s="8">
        <v>50348.619999999995</v>
      </c>
      <c r="E21" s="8">
        <v>78780.000000000015</v>
      </c>
      <c r="F21" s="8">
        <v>38948</v>
      </c>
      <c r="G21" s="63">
        <v>0</v>
      </c>
      <c r="H21" s="41">
        <f t="shared" si="0"/>
        <v>38948</v>
      </c>
      <c r="I21" s="8">
        <v>5200</v>
      </c>
      <c r="J21" s="8">
        <v>6103.75</v>
      </c>
      <c r="K21" s="58">
        <v>24576</v>
      </c>
      <c r="L21" s="62">
        <v>1</v>
      </c>
      <c r="T21" s="69"/>
      <c r="U21" s="63"/>
    </row>
    <row r="22" spans="1:21" x14ac:dyDescent="0.3">
      <c r="A22" s="7">
        <v>2132</v>
      </c>
      <c r="B22" s="8">
        <v>1012940.4300000002</v>
      </c>
      <c r="C22" s="8">
        <v>0</v>
      </c>
      <c r="D22" s="8">
        <v>106876.54000000002</v>
      </c>
      <c r="E22" s="8">
        <v>99620</v>
      </c>
      <c r="F22" s="8">
        <v>32739</v>
      </c>
      <c r="G22" s="63">
        <v>0</v>
      </c>
      <c r="H22" s="41">
        <f t="shared" si="0"/>
        <v>32739</v>
      </c>
      <c r="I22" s="8">
        <v>1885</v>
      </c>
      <c r="J22" s="8">
        <v>6103.75</v>
      </c>
      <c r="K22" s="58">
        <v>24326</v>
      </c>
      <c r="L22" s="62">
        <v>1</v>
      </c>
      <c r="T22" s="69"/>
      <c r="U22" s="63"/>
    </row>
    <row r="23" spans="1:21" x14ac:dyDescent="0.3">
      <c r="A23" s="7">
        <v>2136</v>
      </c>
      <c r="B23" s="8">
        <v>958525.08</v>
      </c>
      <c r="C23" s="8">
        <v>0</v>
      </c>
      <c r="D23" s="8">
        <v>47757.270000000011</v>
      </c>
      <c r="E23" s="8">
        <v>43320.000000000007</v>
      </c>
      <c r="F23" s="8">
        <v>42843</v>
      </c>
      <c r="G23" s="63">
        <v>2385</v>
      </c>
      <c r="H23" s="41">
        <f t="shared" si="0"/>
        <v>45228</v>
      </c>
      <c r="I23" s="8">
        <v>523.32999999999993</v>
      </c>
      <c r="J23" s="8">
        <v>6070</v>
      </c>
      <c r="K23" s="58">
        <v>21956</v>
      </c>
      <c r="L23" s="62">
        <v>1</v>
      </c>
      <c r="T23" s="69"/>
      <c r="U23" s="63"/>
    </row>
    <row r="24" spans="1:21" x14ac:dyDescent="0.3">
      <c r="A24" s="7">
        <v>2137</v>
      </c>
      <c r="B24" s="8">
        <v>844390.02</v>
      </c>
      <c r="C24" s="8">
        <v>0</v>
      </c>
      <c r="D24" s="8">
        <v>107950.04000000001</v>
      </c>
      <c r="E24" s="8">
        <v>52500.000000000007</v>
      </c>
      <c r="F24" s="8">
        <v>35309</v>
      </c>
      <c r="G24" s="63">
        <v>2945</v>
      </c>
      <c r="H24" s="41">
        <f t="shared" si="0"/>
        <v>38254</v>
      </c>
      <c r="I24" s="8">
        <v>2926.05</v>
      </c>
      <c r="J24" s="8">
        <v>5811.25</v>
      </c>
      <c r="K24" s="58">
        <v>10853</v>
      </c>
      <c r="L24" s="62">
        <v>1</v>
      </c>
      <c r="T24" s="69"/>
      <c r="U24" s="63"/>
    </row>
    <row r="25" spans="1:21" x14ac:dyDescent="0.3">
      <c r="A25" s="7">
        <v>2138</v>
      </c>
      <c r="B25" s="8">
        <v>1510426.5100000002</v>
      </c>
      <c r="C25" s="8">
        <v>0</v>
      </c>
      <c r="D25" s="8">
        <v>40380.790000000008</v>
      </c>
      <c r="E25" s="8">
        <v>69100</v>
      </c>
      <c r="F25" s="8">
        <v>69059</v>
      </c>
      <c r="G25" s="63">
        <v>0</v>
      </c>
      <c r="H25" s="41">
        <f t="shared" si="0"/>
        <v>69059</v>
      </c>
      <c r="I25" s="8">
        <v>1004.5799999999999</v>
      </c>
      <c r="J25" s="8">
        <v>7735</v>
      </c>
      <c r="K25" s="58">
        <v>29440</v>
      </c>
      <c r="L25" s="62">
        <v>1</v>
      </c>
      <c r="T25" s="69"/>
      <c r="U25" s="63"/>
    </row>
    <row r="26" spans="1:21" x14ac:dyDescent="0.3">
      <c r="A26" s="7">
        <v>2139</v>
      </c>
      <c r="B26" s="8">
        <v>1922699.4700000002</v>
      </c>
      <c r="C26" s="8">
        <v>0</v>
      </c>
      <c r="D26" s="8">
        <v>79488.19</v>
      </c>
      <c r="E26" s="8">
        <v>71350.000000000015</v>
      </c>
      <c r="F26" s="8">
        <v>72454</v>
      </c>
      <c r="G26" s="63">
        <v>-2805</v>
      </c>
      <c r="H26" s="41">
        <f t="shared" si="0"/>
        <v>69649</v>
      </c>
      <c r="I26" s="8">
        <v>4016.67</v>
      </c>
      <c r="J26" s="8">
        <v>8545</v>
      </c>
      <c r="K26" s="58">
        <v>42496</v>
      </c>
      <c r="L26" s="62">
        <v>1</v>
      </c>
      <c r="T26" s="69"/>
      <c r="U26" s="63"/>
    </row>
    <row r="27" spans="1:21" x14ac:dyDescent="0.3">
      <c r="A27" s="7">
        <v>2142</v>
      </c>
      <c r="B27" s="8">
        <v>873428.57</v>
      </c>
      <c r="C27" s="8">
        <v>0</v>
      </c>
      <c r="D27" s="8">
        <v>68604.569999999992</v>
      </c>
      <c r="E27" s="8">
        <v>50320.000000000015</v>
      </c>
      <c r="F27" s="8">
        <v>36618</v>
      </c>
      <c r="G27" s="63">
        <v>1123</v>
      </c>
      <c r="H27" s="41">
        <f t="shared" si="0"/>
        <v>37741</v>
      </c>
      <c r="I27" s="8">
        <v>875.63000000000011</v>
      </c>
      <c r="J27" s="8">
        <v>5732.5</v>
      </c>
      <c r="K27" s="58">
        <v>21582</v>
      </c>
      <c r="L27" s="62">
        <v>1</v>
      </c>
      <c r="T27" s="69"/>
      <c r="U27" s="63"/>
    </row>
    <row r="28" spans="1:21" x14ac:dyDescent="0.3">
      <c r="A28" s="7">
        <v>2147</v>
      </c>
      <c r="B28" s="8">
        <v>681517.78999999992</v>
      </c>
      <c r="C28" s="8">
        <v>0</v>
      </c>
      <c r="D28" s="8">
        <v>42292.37000000001</v>
      </c>
      <c r="E28" s="8">
        <v>26640</v>
      </c>
      <c r="F28" s="8">
        <v>29645</v>
      </c>
      <c r="G28" s="63">
        <v>2804.93</v>
      </c>
      <c r="H28" s="41">
        <f t="shared" si="0"/>
        <v>32449.93</v>
      </c>
      <c r="I28" s="8">
        <v>333.95999999999992</v>
      </c>
      <c r="J28" s="8">
        <v>5417.5</v>
      </c>
      <c r="K28" s="58">
        <v>15220</v>
      </c>
      <c r="L28" s="62">
        <v>1</v>
      </c>
      <c r="T28" s="69"/>
      <c r="U28" s="63"/>
    </row>
    <row r="29" spans="1:21" x14ac:dyDescent="0.3">
      <c r="A29" s="7">
        <v>2148</v>
      </c>
      <c r="B29" s="8">
        <v>481935.16000000009</v>
      </c>
      <c r="C29" s="8">
        <v>0</v>
      </c>
      <c r="D29" s="8">
        <v>19431.780000000002</v>
      </c>
      <c r="E29" s="8">
        <v>24666.63</v>
      </c>
      <c r="F29" s="8">
        <v>28400</v>
      </c>
      <c r="G29" s="63">
        <v>-140</v>
      </c>
      <c r="H29" s="41">
        <f t="shared" si="0"/>
        <v>28260</v>
      </c>
      <c r="I29" s="8">
        <v>1863.5500000000002</v>
      </c>
      <c r="J29" s="8">
        <v>4945</v>
      </c>
      <c r="K29" s="58">
        <v>14097</v>
      </c>
      <c r="L29" s="62">
        <v>1</v>
      </c>
      <c r="T29" s="69"/>
      <c r="U29" s="63"/>
    </row>
    <row r="30" spans="1:21" x14ac:dyDescent="0.3">
      <c r="A30" s="7">
        <v>2155</v>
      </c>
      <c r="B30" s="8">
        <v>2074880.67</v>
      </c>
      <c r="C30" s="8">
        <v>0</v>
      </c>
      <c r="D30" s="8">
        <v>338121.47</v>
      </c>
      <c r="E30" s="8">
        <v>98690</v>
      </c>
      <c r="F30" s="8">
        <v>88491</v>
      </c>
      <c r="G30" s="63">
        <v>0</v>
      </c>
      <c r="H30" s="41">
        <f t="shared" si="0"/>
        <v>88491</v>
      </c>
      <c r="I30" s="8">
        <v>4101.7700000000004</v>
      </c>
      <c r="J30" s="8">
        <v>8702.5</v>
      </c>
      <c r="K30" s="58">
        <v>29952</v>
      </c>
      <c r="L30" s="62">
        <v>1</v>
      </c>
      <c r="T30" s="69"/>
      <c r="U30" s="63"/>
    </row>
    <row r="31" spans="1:21" x14ac:dyDescent="0.3">
      <c r="A31" s="7">
        <v>2156</v>
      </c>
      <c r="B31" s="8">
        <v>2001884.1400000001</v>
      </c>
      <c r="C31" s="8">
        <v>0</v>
      </c>
      <c r="D31" s="8">
        <v>67766.25</v>
      </c>
      <c r="E31" s="8">
        <v>72760</v>
      </c>
      <c r="F31" s="8">
        <v>84647</v>
      </c>
      <c r="G31" s="63">
        <v>-3084</v>
      </c>
      <c r="H31" s="41">
        <f t="shared" si="0"/>
        <v>81563</v>
      </c>
      <c r="I31" s="8">
        <v>5204.17</v>
      </c>
      <c r="J31" s="8">
        <v>8702.5</v>
      </c>
      <c r="K31" s="58">
        <v>44544</v>
      </c>
      <c r="L31" s="62">
        <v>1</v>
      </c>
      <c r="T31" s="69"/>
      <c r="U31" s="63"/>
    </row>
    <row r="32" spans="1:21" x14ac:dyDescent="0.3">
      <c r="A32" s="7">
        <v>2161</v>
      </c>
      <c r="B32" s="8">
        <v>1111680.9699999997</v>
      </c>
      <c r="C32" s="8">
        <v>0</v>
      </c>
      <c r="D32" s="8">
        <v>172227.65</v>
      </c>
      <c r="E32" s="8">
        <v>60680.000000000007</v>
      </c>
      <c r="F32" s="8">
        <v>57804</v>
      </c>
      <c r="G32" s="63">
        <v>-2523</v>
      </c>
      <c r="H32" s="41">
        <f t="shared" si="0"/>
        <v>55281</v>
      </c>
      <c r="I32" s="8">
        <v>1781.6200000000001</v>
      </c>
      <c r="J32" s="8">
        <v>6317.5</v>
      </c>
      <c r="K32" s="58">
        <v>22580</v>
      </c>
      <c r="L32" s="62">
        <v>1</v>
      </c>
      <c r="T32" s="69"/>
      <c r="U32" s="63"/>
    </row>
    <row r="33" spans="1:21" x14ac:dyDescent="0.3">
      <c r="A33" s="7">
        <v>2163</v>
      </c>
      <c r="B33" s="8">
        <v>1109467.3599999999</v>
      </c>
      <c r="C33" s="8">
        <v>0</v>
      </c>
      <c r="D33" s="8">
        <v>180156.66</v>
      </c>
      <c r="E33" s="8">
        <v>62860</v>
      </c>
      <c r="F33" s="8">
        <v>47095</v>
      </c>
      <c r="G33" s="63">
        <v>0</v>
      </c>
      <c r="H33" s="41">
        <f t="shared" si="0"/>
        <v>47095</v>
      </c>
      <c r="I33" s="8">
        <v>670.63000000000011</v>
      </c>
      <c r="J33" s="8">
        <v>6340</v>
      </c>
      <c r="K33" s="58">
        <v>16717</v>
      </c>
      <c r="L33" s="62">
        <v>1</v>
      </c>
      <c r="T33" s="69"/>
      <c r="U33" s="63"/>
    </row>
    <row r="34" spans="1:21" x14ac:dyDescent="0.3">
      <c r="A34" s="7">
        <v>2164</v>
      </c>
      <c r="B34" s="8">
        <v>941937.34999999986</v>
      </c>
      <c r="C34" s="8">
        <v>0</v>
      </c>
      <c r="D34" s="8">
        <v>62630.15</v>
      </c>
      <c r="E34" s="8">
        <v>49930.000000000007</v>
      </c>
      <c r="F34" s="8">
        <v>47538</v>
      </c>
      <c r="G34" s="63">
        <v>-702</v>
      </c>
      <c r="H34" s="41">
        <f t="shared" si="0"/>
        <v>46836</v>
      </c>
      <c r="I34" s="8">
        <v>2390.63</v>
      </c>
      <c r="J34" s="8">
        <v>5968.75</v>
      </c>
      <c r="K34" s="58">
        <v>20709</v>
      </c>
      <c r="L34" s="62">
        <v>1</v>
      </c>
      <c r="T34" s="69"/>
      <c r="U34" s="63"/>
    </row>
    <row r="35" spans="1:21" x14ac:dyDescent="0.3">
      <c r="A35" s="7">
        <v>2165</v>
      </c>
      <c r="B35" s="8">
        <v>1927295.98</v>
      </c>
      <c r="C35" s="8">
        <v>0</v>
      </c>
      <c r="D35" s="8">
        <v>128259.56</v>
      </c>
      <c r="E35" s="8">
        <v>133290.00000000003</v>
      </c>
      <c r="F35" s="8">
        <v>70581</v>
      </c>
      <c r="G35" s="63">
        <v>8432</v>
      </c>
      <c r="H35" s="41">
        <f t="shared" si="0"/>
        <v>79013</v>
      </c>
      <c r="I35" s="8">
        <v>6648.96</v>
      </c>
      <c r="J35" s="8">
        <v>8410</v>
      </c>
      <c r="K35" s="58">
        <v>40918</v>
      </c>
      <c r="L35" s="62">
        <v>1</v>
      </c>
      <c r="T35" s="69"/>
      <c r="U35" s="63"/>
    </row>
    <row r="36" spans="1:21" x14ac:dyDescent="0.3">
      <c r="A36" s="7">
        <v>2166</v>
      </c>
      <c r="B36" s="8">
        <v>629822.96</v>
      </c>
      <c r="C36" s="8">
        <v>0</v>
      </c>
      <c r="D36" s="8">
        <v>71051.050000000017</v>
      </c>
      <c r="E36" s="8">
        <v>42140.000000000007</v>
      </c>
      <c r="F36" s="8">
        <v>27708</v>
      </c>
      <c r="G36" s="63">
        <v>0</v>
      </c>
      <c r="H36" s="41">
        <f t="shared" si="0"/>
        <v>27708</v>
      </c>
      <c r="I36" s="8">
        <v>683.55000000000007</v>
      </c>
      <c r="J36" s="8">
        <v>5080</v>
      </c>
      <c r="K36" s="58">
        <v>13723</v>
      </c>
      <c r="L36" s="62">
        <v>1</v>
      </c>
      <c r="T36" s="69"/>
      <c r="U36" s="63"/>
    </row>
    <row r="37" spans="1:21" x14ac:dyDescent="0.3">
      <c r="A37" s="7">
        <v>2167</v>
      </c>
      <c r="B37" s="8">
        <v>849373.1</v>
      </c>
      <c r="C37" s="8">
        <v>0</v>
      </c>
      <c r="D37" s="8">
        <v>53226.5</v>
      </c>
      <c r="E37" s="8">
        <v>13825</v>
      </c>
      <c r="F37" s="8">
        <v>58163</v>
      </c>
      <c r="G37" s="63">
        <v>0</v>
      </c>
      <c r="H37" s="41">
        <f t="shared" si="0"/>
        <v>58163</v>
      </c>
      <c r="I37" s="8">
        <v>1142.71</v>
      </c>
      <c r="J37" s="8">
        <v>6351.25</v>
      </c>
      <c r="K37" s="58">
        <v>21457</v>
      </c>
      <c r="L37" s="62">
        <v>1</v>
      </c>
      <c r="T37" s="69"/>
      <c r="U37" s="63"/>
    </row>
    <row r="38" spans="1:21" x14ac:dyDescent="0.3">
      <c r="A38" s="7">
        <v>2168</v>
      </c>
      <c r="B38" s="8">
        <v>1068106.99</v>
      </c>
      <c r="C38" s="8">
        <v>0</v>
      </c>
      <c r="D38" s="8">
        <v>68864.359999999986</v>
      </c>
      <c r="E38" s="8">
        <v>62860</v>
      </c>
      <c r="F38" s="8">
        <v>52198</v>
      </c>
      <c r="G38" s="63">
        <v>702</v>
      </c>
      <c r="H38" s="41">
        <f t="shared" si="0"/>
        <v>52900</v>
      </c>
      <c r="I38" s="8">
        <v>1025.6300000000001</v>
      </c>
      <c r="J38" s="8">
        <v>6396.25</v>
      </c>
      <c r="K38" s="58">
        <v>18837</v>
      </c>
      <c r="L38" s="62">
        <v>1</v>
      </c>
      <c r="T38" s="69"/>
      <c r="U38" s="63"/>
    </row>
    <row r="39" spans="1:21" x14ac:dyDescent="0.3">
      <c r="A39" s="7">
        <v>2169</v>
      </c>
      <c r="B39" s="8">
        <v>435125.46</v>
      </c>
      <c r="C39" s="8">
        <v>0</v>
      </c>
      <c r="D39" s="8">
        <v>83318.409999999974</v>
      </c>
      <c r="E39" s="8">
        <v>24360</v>
      </c>
      <c r="F39" s="8">
        <v>22173</v>
      </c>
      <c r="G39" s="63">
        <v>-840</v>
      </c>
      <c r="H39" s="41">
        <f t="shared" si="0"/>
        <v>21333</v>
      </c>
      <c r="I39" s="8">
        <v>399.80000000000007</v>
      </c>
      <c r="J39" s="8">
        <v>4697.5</v>
      </c>
      <c r="K39" s="58">
        <v>2345</v>
      </c>
      <c r="L39" s="62">
        <v>1</v>
      </c>
      <c r="T39" s="69"/>
      <c r="U39" s="63"/>
    </row>
    <row r="40" spans="1:21" x14ac:dyDescent="0.3">
      <c r="A40" s="7">
        <v>2171</v>
      </c>
      <c r="B40" s="8">
        <v>2126267.5500000003</v>
      </c>
      <c r="C40" s="8">
        <v>0</v>
      </c>
      <c r="D40" s="8">
        <v>326253.94999999995</v>
      </c>
      <c r="E40" s="8">
        <v>159390</v>
      </c>
      <c r="F40" s="8">
        <v>70291</v>
      </c>
      <c r="G40" s="63">
        <v>-38</v>
      </c>
      <c r="H40" s="41">
        <f t="shared" si="0"/>
        <v>70253</v>
      </c>
      <c r="I40" s="8">
        <v>2805.42</v>
      </c>
      <c r="J40" s="8">
        <v>8736.25</v>
      </c>
      <c r="K40" s="58">
        <v>66048</v>
      </c>
      <c r="L40" s="62">
        <v>1</v>
      </c>
      <c r="T40" s="69"/>
      <c r="U40" s="63"/>
    </row>
    <row r="41" spans="1:21" x14ac:dyDescent="0.3">
      <c r="A41" s="7">
        <v>2175</v>
      </c>
      <c r="B41" s="8">
        <v>1846725.6500000001</v>
      </c>
      <c r="C41" s="8">
        <v>0</v>
      </c>
      <c r="D41" s="8">
        <v>236143.27000000002</v>
      </c>
      <c r="E41" s="8">
        <v>179060</v>
      </c>
      <c r="F41" s="8">
        <v>19565</v>
      </c>
      <c r="G41" s="63">
        <v>0</v>
      </c>
      <c r="H41" s="41">
        <f t="shared" si="0"/>
        <v>19565</v>
      </c>
      <c r="I41" s="8">
        <v>1962.3000000000002</v>
      </c>
      <c r="J41" s="8">
        <v>7971.25</v>
      </c>
      <c r="K41" s="58">
        <v>23328</v>
      </c>
      <c r="L41" s="62">
        <v>1</v>
      </c>
      <c r="T41" s="69"/>
      <c r="U41" s="63"/>
    </row>
    <row r="42" spans="1:21" x14ac:dyDescent="0.3">
      <c r="A42" s="7">
        <v>2176</v>
      </c>
      <c r="B42" s="8">
        <v>1644958.5899999996</v>
      </c>
      <c r="C42" s="8">
        <v>0</v>
      </c>
      <c r="D42" s="8">
        <v>57816.750000000015</v>
      </c>
      <c r="E42" s="8">
        <v>135407.58000000002</v>
      </c>
      <c r="F42" s="8">
        <v>53818</v>
      </c>
      <c r="G42" s="63">
        <v>-280</v>
      </c>
      <c r="H42" s="41">
        <f t="shared" si="0"/>
        <v>53538</v>
      </c>
      <c r="I42" s="8">
        <v>1604.58</v>
      </c>
      <c r="J42" s="8">
        <v>7555</v>
      </c>
      <c r="K42" s="58">
        <v>33280</v>
      </c>
      <c r="L42" s="62">
        <v>1</v>
      </c>
      <c r="T42" s="69"/>
      <c r="U42" s="63"/>
    </row>
    <row r="43" spans="1:21" x14ac:dyDescent="0.3">
      <c r="A43" s="7">
        <v>2185</v>
      </c>
      <c r="B43" s="8">
        <v>999849.3899999999</v>
      </c>
      <c r="C43" s="8">
        <v>0</v>
      </c>
      <c r="D43" s="8">
        <v>97027.839999999997</v>
      </c>
      <c r="E43" s="8">
        <v>49162.000000000007</v>
      </c>
      <c r="F43" s="8">
        <v>53238</v>
      </c>
      <c r="G43" s="63">
        <v>-2662</v>
      </c>
      <c r="H43" s="41">
        <f t="shared" si="0"/>
        <v>50576</v>
      </c>
      <c r="I43" s="8">
        <v>2982.3</v>
      </c>
      <c r="J43" s="8">
        <v>6278.13</v>
      </c>
      <c r="K43" s="58">
        <v>26368</v>
      </c>
      <c r="L43" s="62">
        <v>1</v>
      </c>
      <c r="O43" s="63"/>
      <c r="T43" s="69"/>
      <c r="U43" s="63"/>
    </row>
    <row r="44" spans="1:21" x14ac:dyDescent="0.3">
      <c r="A44" s="7">
        <v>2187</v>
      </c>
      <c r="B44" s="8">
        <v>977918.59</v>
      </c>
      <c r="C44" s="8">
        <v>0</v>
      </c>
      <c r="D44" s="8">
        <v>90474.510000000024</v>
      </c>
      <c r="E44" s="8">
        <v>26950</v>
      </c>
      <c r="F44" s="8">
        <v>57924</v>
      </c>
      <c r="G44" s="63">
        <v>-280</v>
      </c>
      <c r="H44" s="41">
        <f t="shared" si="0"/>
        <v>57644</v>
      </c>
      <c r="I44" s="8">
        <v>439.57999999999993</v>
      </c>
      <c r="J44" s="8">
        <v>6306.25</v>
      </c>
      <c r="K44" s="58">
        <v>23827</v>
      </c>
      <c r="L44" s="62">
        <v>1</v>
      </c>
      <c r="T44" s="69"/>
      <c r="U44" s="63"/>
    </row>
    <row r="45" spans="1:21" x14ac:dyDescent="0.3">
      <c r="A45" s="7">
        <v>2188</v>
      </c>
      <c r="B45" s="8">
        <v>554830.28</v>
      </c>
      <c r="C45" s="8">
        <v>0</v>
      </c>
      <c r="D45" s="8">
        <v>19750.28</v>
      </c>
      <c r="E45" s="8">
        <v>12930</v>
      </c>
      <c r="F45" s="8">
        <v>27272</v>
      </c>
      <c r="G45" s="63">
        <v>2104</v>
      </c>
      <c r="H45" s="41">
        <f t="shared" si="0"/>
        <v>29376</v>
      </c>
      <c r="I45" s="8">
        <v>1142.71</v>
      </c>
      <c r="J45" s="8">
        <v>5102.5</v>
      </c>
      <c r="K45" s="58">
        <v>13847</v>
      </c>
      <c r="L45" s="62">
        <v>1</v>
      </c>
      <c r="T45" s="69"/>
      <c r="U45" s="63"/>
    </row>
    <row r="46" spans="1:21" x14ac:dyDescent="0.3">
      <c r="A46" s="7">
        <v>2189</v>
      </c>
      <c r="B46" s="8">
        <v>1049163.23</v>
      </c>
      <c r="C46" s="8">
        <v>0</v>
      </c>
      <c r="D46" s="8">
        <v>133122.03</v>
      </c>
      <c r="E46" s="8">
        <v>37650</v>
      </c>
      <c r="F46" s="8">
        <v>52911</v>
      </c>
      <c r="G46" s="63">
        <v>0</v>
      </c>
      <c r="H46" s="41">
        <f t="shared" si="0"/>
        <v>52911</v>
      </c>
      <c r="I46" s="8">
        <v>1593.75</v>
      </c>
      <c r="J46" s="8">
        <v>6362.5</v>
      </c>
      <c r="K46" s="58">
        <v>21557</v>
      </c>
      <c r="L46" s="62">
        <v>1</v>
      </c>
      <c r="T46" s="69"/>
      <c r="U46" s="63"/>
    </row>
    <row r="47" spans="1:21" x14ac:dyDescent="0.3">
      <c r="A47" s="7">
        <v>2190</v>
      </c>
      <c r="B47" s="8">
        <v>435694.89000000013</v>
      </c>
      <c r="C47" s="8">
        <v>0</v>
      </c>
      <c r="D47" s="8">
        <v>94749.080000000016</v>
      </c>
      <c r="E47" s="8">
        <v>10360.000000000002</v>
      </c>
      <c r="F47" s="8">
        <v>25287</v>
      </c>
      <c r="G47" s="63">
        <v>0</v>
      </c>
      <c r="H47" s="41">
        <f t="shared" si="0"/>
        <v>25287</v>
      </c>
      <c r="I47" s="8">
        <v>1142.71</v>
      </c>
      <c r="J47" s="8">
        <v>4675</v>
      </c>
      <c r="K47" s="58">
        <v>6737</v>
      </c>
      <c r="L47" s="62">
        <v>1</v>
      </c>
      <c r="T47" s="69"/>
      <c r="U47" s="63"/>
    </row>
    <row r="48" spans="1:21" x14ac:dyDescent="0.3">
      <c r="A48" s="7">
        <v>2192</v>
      </c>
      <c r="B48" s="8">
        <v>1886217.9000000004</v>
      </c>
      <c r="C48" s="8">
        <v>0</v>
      </c>
      <c r="D48" s="8">
        <v>169058.11</v>
      </c>
      <c r="E48" s="8">
        <v>123540.00000000003</v>
      </c>
      <c r="F48" s="8">
        <v>85175</v>
      </c>
      <c r="G48" s="63">
        <v>1543</v>
      </c>
      <c r="H48" s="41">
        <f t="shared" si="0"/>
        <v>86718</v>
      </c>
      <c r="I48" s="8">
        <v>7176.05</v>
      </c>
      <c r="J48" s="8">
        <v>8567.5</v>
      </c>
      <c r="K48" s="58">
        <v>37632</v>
      </c>
      <c r="L48" s="62">
        <v>1</v>
      </c>
      <c r="T48" s="69"/>
      <c r="U48" s="63"/>
    </row>
    <row r="49" spans="1:21" x14ac:dyDescent="0.3">
      <c r="A49" s="7">
        <v>2193</v>
      </c>
      <c r="B49" s="8">
        <v>1015680.7400000001</v>
      </c>
      <c r="C49" s="8">
        <v>0</v>
      </c>
      <c r="D49" s="8">
        <v>26832.280000000002</v>
      </c>
      <c r="E49" s="8">
        <v>71740</v>
      </c>
      <c r="F49" s="8">
        <v>47834</v>
      </c>
      <c r="G49" s="63">
        <v>0</v>
      </c>
      <c r="H49" s="41">
        <f t="shared" si="0"/>
        <v>47834</v>
      </c>
      <c r="I49" s="8">
        <v>3900</v>
      </c>
      <c r="J49" s="8">
        <v>6306.25</v>
      </c>
      <c r="K49" s="58">
        <v>19835</v>
      </c>
      <c r="L49" s="62">
        <v>1</v>
      </c>
      <c r="T49" s="69"/>
      <c r="U49" s="63"/>
    </row>
    <row r="50" spans="1:21" x14ac:dyDescent="0.3">
      <c r="A50" s="7">
        <v>2226</v>
      </c>
      <c r="B50" s="8">
        <v>624665.51</v>
      </c>
      <c r="C50" s="8">
        <v>0</v>
      </c>
      <c r="D50" s="8">
        <v>46404.689999999995</v>
      </c>
      <c r="E50" s="8">
        <v>31030.000000000007</v>
      </c>
      <c r="F50" s="8">
        <v>26432</v>
      </c>
      <c r="G50" s="63">
        <v>-575</v>
      </c>
      <c r="H50" s="41">
        <f t="shared" si="0"/>
        <v>25857</v>
      </c>
      <c r="I50" s="8">
        <v>376.05000000000007</v>
      </c>
      <c r="J50" s="8">
        <v>5136.25</v>
      </c>
      <c r="K50" s="58">
        <v>12974</v>
      </c>
      <c r="L50" s="62">
        <v>1</v>
      </c>
      <c r="T50" s="69"/>
      <c r="U50" s="63"/>
    </row>
    <row r="51" spans="1:21" x14ac:dyDescent="0.3">
      <c r="A51" s="7">
        <v>2227</v>
      </c>
      <c r="B51" s="8">
        <v>1000075.5700000001</v>
      </c>
      <c r="C51" s="8">
        <v>0</v>
      </c>
      <c r="D51" s="8">
        <v>27578.829999999998</v>
      </c>
      <c r="E51" s="8">
        <v>33180</v>
      </c>
      <c r="F51" s="8">
        <v>53368</v>
      </c>
      <c r="G51" s="63">
        <v>0</v>
      </c>
      <c r="H51" s="41">
        <f t="shared" si="0"/>
        <v>53368</v>
      </c>
      <c r="I51" s="8">
        <v>499.57999999999993</v>
      </c>
      <c r="J51" s="8">
        <v>6351.25</v>
      </c>
      <c r="K51" s="58">
        <v>11477</v>
      </c>
      <c r="L51" s="62">
        <v>1</v>
      </c>
      <c r="T51" s="69"/>
      <c r="U51" s="63"/>
    </row>
    <row r="52" spans="1:21" x14ac:dyDescent="0.3">
      <c r="A52" s="7">
        <v>2228</v>
      </c>
      <c r="B52" s="8">
        <v>2069454.9399999997</v>
      </c>
      <c r="C52" s="8">
        <v>0</v>
      </c>
      <c r="D52" s="8">
        <v>66378.25</v>
      </c>
      <c r="E52" s="8">
        <v>145210.00000000003</v>
      </c>
      <c r="F52" s="8">
        <v>86199</v>
      </c>
      <c r="G52" s="63">
        <v>-699</v>
      </c>
      <c r="H52" s="41">
        <f t="shared" si="0"/>
        <v>85500</v>
      </c>
      <c r="I52" s="8">
        <v>7353.13</v>
      </c>
      <c r="J52" s="8">
        <v>8691.25</v>
      </c>
      <c r="K52" s="58">
        <v>39424</v>
      </c>
      <c r="L52" s="62">
        <v>1</v>
      </c>
      <c r="T52" s="69"/>
      <c r="U52" s="63"/>
    </row>
    <row r="53" spans="1:21" x14ac:dyDescent="0.3">
      <c r="A53" s="7">
        <v>2231</v>
      </c>
      <c r="B53" s="8">
        <v>1001473.48</v>
      </c>
      <c r="C53" s="8">
        <v>0</v>
      </c>
      <c r="D53" s="8">
        <v>134279.37</v>
      </c>
      <c r="E53" s="8">
        <v>40300</v>
      </c>
      <c r="F53" s="8">
        <v>49228</v>
      </c>
      <c r="G53" s="63">
        <v>-140</v>
      </c>
      <c r="H53" s="41">
        <f t="shared" si="0"/>
        <v>49088</v>
      </c>
      <c r="I53" s="8">
        <v>1654.17</v>
      </c>
      <c r="J53" s="8">
        <v>6115</v>
      </c>
      <c r="K53" s="58">
        <v>20833</v>
      </c>
      <c r="L53" s="62">
        <v>1</v>
      </c>
      <c r="T53" s="69"/>
      <c r="U53" s="63"/>
    </row>
    <row r="54" spans="1:21" x14ac:dyDescent="0.3">
      <c r="A54" s="7">
        <v>2239</v>
      </c>
      <c r="B54" s="8">
        <v>730510.87</v>
      </c>
      <c r="C54" s="8">
        <v>0</v>
      </c>
      <c r="D54" s="8">
        <v>73803.199999999997</v>
      </c>
      <c r="E54" s="8">
        <v>19550</v>
      </c>
      <c r="F54" s="8">
        <v>34356</v>
      </c>
      <c r="G54" s="63">
        <v>982</v>
      </c>
      <c r="H54" s="41">
        <f t="shared" si="0"/>
        <v>35338</v>
      </c>
      <c r="I54" s="8">
        <v>675.82999999999993</v>
      </c>
      <c r="J54" s="8">
        <v>5316.25</v>
      </c>
      <c r="K54" s="58">
        <v>5863</v>
      </c>
      <c r="L54" s="62">
        <v>1</v>
      </c>
      <c r="T54" s="69"/>
      <c r="U54" s="63"/>
    </row>
    <row r="55" spans="1:21" x14ac:dyDescent="0.3">
      <c r="A55" s="7">
        <v>2245</v>
      </c>
      <c r="B55" s="8">
        <v>2423222.5299999998</v>
      </c>
      <c r="C55" s="8">
        <v>0</v>
      </c>
      <c r="D55" s="8">
        <v>82612.669999999969</v>
      </c>
      <c r="E55" s="8">
        <v>344514.33000000007</v>
      </c>
      <c r="F55" s="8">
        <v>42756</v>
      </c>
      <c r="G55" s="63">
        <v>-3224</v>
      </c>
      <c r="H55" s="41">
        <f t="shared" si="0"/>
        <v>39532</v>
      </c>
      <c r="I55" s="8">
        <v>20019.8</v>
      </c>
      <c r="J55" s="8">
        <v>8794.2999999999993</v>
      </c>
      <c r="K55" s="58">
        <v>79872</v>
      </c>
      <c r="L55" s="62">
        <v>1</v>
      </c>
      <c r="T55" s="69"/>
      <c r="U55" s="63"/>
    </row>
    <row r="56" spans="1:21" x14ac:dyDescent="0.3">
      <c r="A56" s="7">
        <v>2254</v>
      </c>
      <c r="B56" s="8">
        <v>1170104.6500000001</v>
      </c>
      <c r="C56" s="8">
        <v>0</v>
      </c>
      <c r="D56" s="8">
        <v>53215.140000000007</v>
      </c>
      <c r="E56" s="8">
        <v>100810.00000000003</v>
      </c>
      <c r="F56" s="8">
        <v>46361</v>
      </c>
      <c r="G56" s="63">
        <v>0</v>
      </c>
      <c r="H56" s="41">
        <f t="shared" si="0"/>
        <v>46361</v>
      </c>
      <c r="I56" s="8">
        <v>1782.5</v>
      </c>
      <c r="J56" s="8">
        <v>6340</v>
      </c>
      <c r="K56" s="58">
        <v>29952</v>
      </c>
      <c r="L56" s="62">
        <v>1</v>
      </c>
      <c r="T56" s="69"/>
      <c r="U56" s="63"/>
    </row>
    <row r="57" spans="1:21" x14ac:dyDescent="0.3">
      <c r="A57" s="7">
        <v>2258</v>
      </c>
      <c r="B57" s="8">
        <v>2085624.8300000003</v>
      </c>
      <c r="C57" s="8">
        <v>0</v>
      </c>
      <c r="D57" s="8">
        <v>124457.54</v>
      </c>
      <c r="E57" s="8">
        <v>66860</v>
      </c>
      <c r="F57" s="8">
        <v>98065</v>
      </c>
      <c r="G57" s="63">
        <v>0</v>
      </c>
      <c r="H57" s="41">
        <f t="shared" si="0"/>
        <v>98065</v>
      </c>
      <c r="I57" s="8">
        <v>3042.71</v>
      </c>
      <c r="J57" s="8">
        <v>8848.75</v>
      </c>
      <c r="K57" s="58">
        <v>37632</v>
      </c>
      <c r="L57" s="62">
        <v>1</v>
      </c>
      <c r="T57" s="69"/>
      <c r="U57" s="63"/>
    </row>
    <row r="58" spans="1:21" x14ac:dyDescent="0.3">
      <c r="A58" s="7">
        <v>2263</v>
      </c>
      <c r="B58" s="8">
        <v>1632278.37</v>
      </c>
      <c r="C58" s="8">
        <v>0</v>
      </c>
      <c r="D58" s="8">
        <v>90491.37</v>
      </c>
      <c r="E58" s="8">
        <v>156470</v>
      </c>
      <c r="F58" s="8">
        <v>82813</v>
      </c>
      <c r="G58" s="63">
        <v>-1120</v>
      </c>
      <c r="H58" s="41">
        <f t="shared" si="0"/>
        <v>81693</v>
      </c>
      <c r="I58" s="8">
        <v>2998.96</v>
      </c>
      <c r="J58" s="8">
        <v>7296.92</v>
      </c>
      <c r="K58" s="58">
        <v>15968</v>
      </c>
      <c r="L58" s="62">
        <v>1</v>
      </c>
      <c r="T58" s="69"/>
      <c r="U58" s="63"/>
    </row>
    <row r="59" spans="1:21" x14ac:dyDescent="0.3">
      <c r="A59" s="7">
        <v>2265</v>
      </c>
      <c r="B59" s="8">
        <v>614027.17999999993</v>
      </c>
      <c r="C59" s="8">
        <v>0</v>
      </c>
      <c r="D59" s="8">
        <v>52379.06</v>
      </c>
      <c r="E59" s="8">
        <v>37310</v>
      </c>
      <c r="F59" s="8">
        <v>29930</v>
      </c>
      <c r="G59" s="63">
        <v>0</v>
      </c>
      <c r="H59" s="41">
        <f t="shared" si="0"/>
        <v>29930</v>
      </c>
      <c r="I59" s="8">
        <v>517.92000000000007</v>
      </c>
      <c r="J59" s="8">
        <v>5158.75</v>
      </c>
      <c r="K59" s="58">
        <v>14346</v>
      </c>
      <c r="L59" s="62">
        <v>1</v>
      </c>
      <c r="T59" s="69"/>
      <c r="U59" s="63"/>
    </row>
    <row r="60" spans="1:21" x14ac:dyDescent="0.3">
      <c r="A60" s="7">
        <v>2268</v>
      </c>
      <c r="B60" s="8">
        <v>831996.1</v>
      </c>
      <c r="C60" s="8">
        <v>0</v>
      </c>
      <c r="D60" s="8">
        <v>125982.26000000001</v>
      </c>
      <c r="E60" s="8">
        <v>51544.73</v>
      </c>
      <c r="F60" s="8">
        <v>66754</v>
      </c>
      <c r="G60" s="63">
        <v>0</v>
      </c>
      <c r="H60" s="41">
        <f t="shared" si="0"/>
        <v>66754</v>
      </c>
      <c r="I60" s="8">
        <v>2310.42</v>
      </c>
      <c r="J60" s="8">
        <v>5755</v>
      </c>
      <c r="K60" s="58">
        <v>19711</v>
      </c>
      <c r="L60" s="62">
        <v>1</v>
      </c>
      <c r="T60" s="69"/>
      <c r="U60" s="63"/>
    </row>
    <row r="61" spans="1:21" x14ac:dyDescent="0.3">
      <c r="A61" s="7">
        <v>2269</v>
      </c>
      <c r="B61" s="8">
        <v>1180657.81</v>
      </c>
      <c r="C61" s="8">
        <v>0</v>
      </c>
      <c r="D61" s="8">
        <v>150542.77000000002</v>
      </c>
      <c r="E61" s="8">
        <v>110170</v>
      </c>
      <c r="F61" s="8">
        <v>18267</v>
      </c>
      <c r="G61" s="63">
        <v>0</v>
      </c>
      <c r="H61" s="41">
        <f t="shared" si="0"/>
        <v>18267</v>
      </c>
      <c r="I61" s="8">
        <v>6580.21</v>
      </c>
      <c r="J61" s="8">
        <v>6610</v>
      </c>
      <c r="K61" s="58">
        <v>18837</v>
      </c>
      <c r="L61" s="62">
        <v>1</v>
      </c>
      <c r="T61" s="69"/>
      <c r="U61" s="63"/>
    </row>
    <row r="62" spans="1:21" x14ac:dyDescent="0.3">
      <c r="A62" s="7">
        <v>2270</v>
      </c>
      <c r="B62" s="8">
        <v>952072.60000000009</v>
      </c>
      <c r="C62" s="8">
        <v>0</v>
      </c>
      <c r="D62" s="8">
        <v>11425.149999999998</v>
      </c>
      <c r="E62" s="8">
        <v>43560</v>
      </c>
      <c r="F62" s="8">
        <v>48246</v>
      </c>
      <c r="G62" s="63">
        <v>-798</v>
      </c>
      <c r="H62" s="41">
        <f t="shared" si="0"/>
        <v>47448</v>
      </c>
      <c r="I62" s="8">
        <v>541.67000000000007</v>
      </c>
      <c r="J62" s="8">
        <v>6148.75</v>
      </c>
      <c r="K62" s="58">
        <v>29952</v>
      </c>
      <c r="L62" s="62">
        <v>1</v>
      </c>
      <c r="T62" s="69"/>
      <c r="U62" s="63"/>
    </row>
    <row r="63" spans="1:21" x14ac:dyDescent="0.3">
      <c r="A63" s="7">
        <v>2275</v>
      </c>
      <c r="B63" s="8">
        <v>1101306</v>
      </c>
      <c r="C63" s="8">
        <v>0</v>
      </c>
      <c r="D63" s="8">
        <v>79876.070000000007</v>
      </c>
      <c r="E63" s="8">
        <v>81649.000000000029</v>
      </c>
      <c r="F63" s="8">
        <v>50778</v>
      </c>
      <c r="G63" s="63">
        <v>-140</v>
      </c>
      <c r="H63" s="41">
        <f t="shared" ref="H63:H124" si="1">F63+G63</f>
        <v>50638</v>
      </c>
      <c r="I63" s="8">
        <v>4873.96</v>
      </c>
      <c r="J63" s="8">
        <v>6373.75</v>
      </c>
      <c r="K63" s="58">
        <v>15095</v>
      </c>
      <c r="L63" s="62">
        <v>1</v>
      </c>
      <c r="T63" s="69"/>
      <c r="U63" s="63"/>
    </row>
    <row r="64" spans="1:21" x14ac:dyDescent="0.3">
      <c r="A64" s="7">
        <v>2276</v>
      </c>
      <c r="B64" s="8">
        <v>1709131.7700000005</v>
      </c>
      <c r="C64" s="8">
        <v>0</v>
      </c>
      <c r="D64" s="8">
        <v>81725.86</v>
      </c>
      <c r="E64" s="8">
        <v>69100.000000000015</v>
      </c>
      <c r="F64" s="8">
        <v>131721</v>
      </c>
      <c r="G64" s="63">
        <v>0</v>
      </c>
      <c r="H64" s="41">
        <f t="shared" si="1"/>
        <v>131721</v>
      </c>
      <c r="I64" s="8">
        <v>1427.5</v>
      </c>
      <c r="J64" s="8">
        <v>8016.25</v>
      </c>
      <c r="K64" s="58">
        <v>23079</v>
      </c>
      <c r="L64" s="62">
        <v>1</v>
      </c>
      <c r="T64" s="69"/>
      <c r="U64" s="63"/>
    </row>
    <row r="65" spans="1:21" x14ac:dyDescent="0.3">
      <c r="A65" s="7">
        <v>2278</v>
      </c>
      <c r="B65" s="8">
        <v>732662.4800000001</v>
      </c>
      <c r="C65" s="8">
        <v>0</v>
      </c>
      <c r="D65" s="8">
        <v>48910.239999999998</v>
      </c>
      <c r="E65" s="8">
        <v>50868.000000000007</v>
      </c>
      <c r="F65" s="8">
        <v>32820</v>
      </c>
      <c r="G65" s="63">
        <v>2524</v>
      </c>
      <c r="H65" s="41">
        <f t="shared" si="1"/>
        <v>35344</v>
      </c>
      <c r="I65" s="8">
        <v>833.55000000000018</v>
      </c>
      <c r="J65" s="8">
        <v>5473.75</v>
      </c>
      <c r="K65" s="58">
        <v>10978</v>
      </c>
      <c r="L65" s="62">
        <v>1</v>
      </c>
      <c r="T65" s="69"/>
      <c r="U65" s="63"/>
    </row>
    <row r="66" spans="1:21" x14ac:dyDescent="0.3">
      <c r="A66" s="7">
        <v>2279</v>
      </c>
      <c r="B66" s="8">
        <v>536330.71</v>
      </c>
      <c r="C66" s="8">
        <v>0</v>
      </c>
      <c r="D66" s="8">
        <v>17575.509999999998</v>
      </c>
      <c r="E66" s="8">
        <v>19029</v>
      </c>
      <c r="F66" s="8">
        <v>16553</v>
      </c>
      <c r="G66" s="63">
        <v>0</v>
      </c>
      <c r="H66" s="41">
        <f t="shared" si="1"/>
        <v>16553</v>
      </c>
      <c r="I66" s="8">
        <v>439.57999999999993</v>
      </c>
      <c r="J66" s="8">
        <v>4798.75</v>
      </c>
      <c r="K66" s="58">
        <v>8608</v>
      </c>
      <c r="L66" s="62">
        <v>1</v>
      </c>
      <c r="T66" s="69"/>
      <c r="U66" s="63"/>
    </row>
    <row r="67" spans="1:21" x14ac:dyDescent="0.3">
      <c r="A67" s="7">
        <v>2280</v>
      </c>
      <c r="B67" s="8">
        <v>1018094.0700000001</v>
      </c>
      <c r="C67" s="8">
        <v>0</v>
      </c>
      <c r="D67" s="8">
        <v>48921.830000000009</v>
      </c>
      <c r="E67" s="8">
        <v>40560</v>
      </c>
      <c r="F67" s="8">
        <v>51002</v>
      </c>
      <c r="G67" s="63">
        <v>701</v>
      </c>
      <c r="H67" s="41">
        <f t="shared" si="1"/>
        <v>51703</v>
      </c>
      <c r="I67" s="8">
        <v>1180.8800000000001</v>
      </c>
      <c r="J67" s="8">
        <v>6362.5</v>
      </c>
      <c r="K67" s="58">
        <v>19711</v>
      </c>
      <c r="L67" s="62">
        <v>1</v>
      </c>
      <c r="T67" s="69"/>
      <c r="U67" s="63"/>
    </row>
    <row r="68" spans="1:21" x14ac:dyDescent="0.3">
      <c r="A68" s="7">
        <v>2282</v>
      </c>
      <c r="B68" s="8">
        <v>2030800.2000000004</v>
      </c>
      <c r="C68" s="8">
        <v>0</v>
      </c>
      <c r="D68" s="8">
        <v>171297.16</v>
      </c>
      <c r="E68" s="8">
        <v>126794.00000000003</v>
      </c>
      <c r="F68" s="8">
        <v>89454</v>
      </c>
      <c r="G68" s="63">
        <v>-139</v>
      </c>
      <c r="H68" s="41">
        <f t="shared" si="1"/>
        <v>89315</v>
      </c>
      <c r="I68" s="8">
        <v>6504.17</v>
      </c>
      <c r="J68" s="8">
        <v>8725</v>
      </c>
      <c r="K68" s="58">
        <v>38400</v>
      </c>
      <c r="L68" s="62">
        <v>1</v>
      </c>
      <c r="T68" s="69"/>
      <c r="U68" s="63"/>
    </row>
    <row r="69" spans="1:21" x14ac:dyDescent="0.3">
      <c r="A69" s="7">
        <v>2285</v>
      </c>
      <c r="B69" s="8">
        <v>877934.1</v>
      </c>
      <c r="C69" s="8">
        <v>0</v>
      </c>
      <c r="D69" s="8">
        <v>14244.829999999998</v>
      </c>
      <c r="E69" s="8">
        <v>45880.000000000007</v>
      </c>
      <c r="F69" s="8">
        <v>33715</v>
      </c>
      <c r="G69" s="63">
        <v>983</v>
      </c>
      <c r="H69" s="41">
        <f t="shared" si="1"/>
        <v>34698</v>
      </c>
      <c r="I69" s="8">
        <v>649.57999999999993</v>
      </c>
      <c r="J69" s="8">
        <v>6036.25</v>
      </c>
      <c r="K69" s="58">
        <v>7859</v>
      </c>
      <c r="L69" s="62">
        <v>1</v>
      </c>
      <c r="T69" s="69"/>
      <c r="U69" s="63"/>
    </row>
    <row r="70" spans="1:21" x14ac:dyDescent="0.3">
      <c r="A70" s="7">
        <v>2289</v>
      </c>
      <c r="B70" s="8">
        <v>622217.85000000009</v>
      </c>
      <c r="C70" s="8">
        <v>0</v>
      </c>
      <c r="D70" s="8">
        <v>11490.42</v>
      </c>
      <c r="E70" s="8">
        <v>22200</v>
      </c>
      <c r="F70" s="8">
        <v>35758</v>
      </c>
      <c r="G70" s="63">
        <v>-420</v>
      </c>
      <c r="H70" s="41">
        <f t="shared" si="1"/>
        <v>35338</v>
      </c>
      <c r="I70" s="8">
        <v>736.38</v>
      </c>
      <c r="J70" s="8">
        <v>5372.5</v>
      </c>
      <c r="K70" s="58">
        <v>14845</v>
      </c>
      <c r="L70" s="62">
        <v>1</v>
      </c>
      <c r="T70" s="69"/>
      <c r="U70" s="63"/>
    </row>
    <row r="71" spans="1:21" x14ac:dyDescent="0.3">
      <c r="A71" s="7">
        <v>2298</v>
      </c>
      <c r="B71" s="8">
        <v>1896535.92</v>
      </c>
      <c r="C71" s="8">
        <v>0</v>
      </c>
      <c r="D71" s="8">
        <v>77103.380000000019</v>
      </c>
      <c r="E71" s="8">
        <v>134861</v>
      </c>
      <c r="F71" s="8">
        <v>77653</v>
      </c>
      <c r="G71" s="63">
        <v>3786</v>
      </c>
      <c r="H71" s="41">
        <f t="shared" si="1"/>
        <v>81439</v>
      </c>
      <c r="I71" s="8">
        <v>1903.96</v>
      </c>
      <c r="J71" s="8">
        <v>8449.380000000001</v>
      </c>
      <c r="K71" s="58">
        <v>8243</v>
      </c>
      <c r="L71" s="62">
        <v>1</v>
      </c>
      <c r="T71" s="69"/>
      <c r="U71" s="63"/>
    </row>
    <row r="72" spans="1:21" x14ac:dyDescent="0.3">
      <c r="A72" s="7">
        <v>2300</v>
      </c>
      <c r="B72" s="8">
        <v>926207.62</v>
      </c>
      <c r="C72" s="8">
        <v>0</v>
      </c>
      <c r="D72" s="8">
        <v>87062.950000000012</v>
      </c>
      <c r="E72" s="8">
        <v>47700.000000000007</v>
      </c>
      <c r="F72" s="8">
        <v>49655</v>
      </c>
      <c r="G72" s="63">
        <v>0</v>
      </c>
      <c r="H72" s="41">
        <f t="shared" si="1"/>
        <v>49655</v>
      </c>
      <c r="I72" s="8">
        <v>1654.17</v>
      </c>
      <c r="J72" s="8">
        <v>5597.5</v>
      </c>
      <c r="K72" s="58">
        <v>20334</v>
      </c>
      <c r="L72" s="62">
        <v>1</v>
      </c>
      <c r="T72" s="69"/>
      <c r="U72" s="63"/>
    </row>
    <row r="73" spans="1:21" x14ac:dyDescent="0.3">
      <c r="A73" s="7">
        <v>2312</v>
      </c>
      <c r="B73" s="8">
        <v>2072329.6099999999</v>
      </c>
      <c r="C73" s="8">
        <v>0</v>
      </c>
      <c r="D73" s="8">
        <v>151208.01999999999</v>
      </c>
      <c r="E73" s="8">
        <v>125650.00000000003</v>
      </c>
      <c r="F73" s="8">
        <v>73566</v>
      </c>
      <c r="G73" s="63">
        <v>-1493.2</v>
      </c>
      <c r="H73" s="41">
        <f t="shared" si="1"/>
        <v>72072.800000000003</v>
      </c>
      <c r="I73" s="8">
        <v>2726.25</v>
      </c>
      <c r="J73" s="8">
        <v>8646.25</v>
      </c>
      <c r="K73" s="58">
        <v>40960</v>
      </c>
      <c r="L73" s="62">
        <v>1</v>
      </c>
      <c r="T73" s="69"/>
      <c r="U73" s="63"/>
    </row>
    <row r="74" spans="1:21" x14ac:dyDescent="0.3">
      <c r="A74" s="7">
        <v>2318</v>
      </c>
      <c r="B74" s="8">
        <v>590051.20999999985</v>
      </c>
      <c r="C74" s="8">
        <v>0</v>
      </c>
      <c r="D74" s="8">
        <v>40641.950000000004</v>
      </c>
      <c r="E74" s="8">
        <v>26930</v>
      </c>
      <c r="F74" s="8">
        <v>30014</v>
      </c>
      <c r="G74" s="63">
        <v>-985</v>
      </c>
      <c r="H74" s="41">
        <f t="shared" si="1"/>
        <v>29029</v>
      </c>
      <c r="I74" s="8">
        <v>1505.21</v>
      </c>
      <c r="J74" s="8">
        <v>4967.5</v>
      </c>
      <c r="K74" s="58">
        <v>4990</v>
      </c>
      <c r="L74" s="62">
        <v>1</v>
      </c>
      <c r="T74" s="69"/>
      <c r="U74" s="63"/>
    </row>
    <row r="75" spans="1:21" x14ac:dyDescent="0.3">
      <c r="A75" s="7">
        <v>2320</v>
      </c>
      <c r="B75" s="8">
        <v>671559.32000000018</v>
      </c>
      <c r="C75" s="8">
        <v>0</v>
      </c>
      <c r="D75" s="8">
        <v>66171.55</v>
      </c>
      <c r="E75" s="8">
        <v>84740.000000000015</v>
      </c>
      <c r="F75" s="8">
        <v>29529</v>
      </c>
      <c r="G75" s="63">
        <v>-1149</v>
      </c>
      <c r="H75" s="41">
        <f t="shared" si="1"/>
        <v>28380</v>
      </c>
      <c r="I75" s="8">
        <v>4258.33</v>
      </c>
      <c r="J75" s="8">
        <v>5203.75</v>
      </c>
      <c r="K75" s="58">
        <v>17340</v>
      </c>
      <c r="L75" s="62">
        <v>1</v>
      </c>
      <c r="T75" s="69"/>
      <c r="U75" s="63"/>
    </row>
    <row r="76" spans="1:21" x14ac:dyDescent="0.3">
      <c r="A76" s="7">
        <v>2321</v>
      </c>
      <c r="B76" s="8">
        <v>494670.06000000006</v>
      </c>
      <c r="C76" s="8">
        <v>0</v>
      </c>
      <c r="D76" s="8">
        <v>40132.26</v>
      </c>
      <c r="E76" s="8">
        <v>21810</v>
      </c>
      <c r="F76" s="8">
        <v>29577</v>
      </c>
      <c r="G76" s="63">
        <v>-420</v>
      </c>
      <c r="H76" s="41">
        <f t="shared" si="1"/>
        <v>29157</v>
      </c>
      <c r="I76" s="8">
        <v>518.32999999999993</v>
      </c>
      <c r="J76" s="8">
        <v>4877.5</v>
      </c>
      <c r="K76" s="58">
        <v>9331</v>
      </c>
      <c r="L76" s="62">
        <v>1</v>
      </c>
      <c r="T76" s="69"/>
      <c r="U76" s="63"/>
    </row>
    <row r="77" spans="1:21" x14ac:dyDescent="0.3">
      <c r="A77" s="7">
        <v>2322</v>
      </c>
      <c r="B77" s="8">
        <v>669249.09</v>
      </c>
      <c r="C77" s="8">
        <v>0</v>
      </c>
      <c r="D77" s="8">
        <v>37512.200000000004</v>
      </c>
      <c r="E77" s="8">
        <v>29110</v>
      </c>
      <c r="F77" s="8">
        <v>38891</v>
      </c>
      <c r="G77" s="63">
        <v>-2102</v>
      </c>
      <c r="H77" s="41">
        <f t="shared" si="1"/>
        <v>36789</v>
      </c>
      <c r="I77" s="8">
        <v>1300</v>
      </c>
      <c r="J77" s="8">
        <v>5316.25</v>
      </c>
      <c r="K77" s="58">
        <v>17964</v>
      </c>
      <c r="L77" s="62">
        <v>1</v>
      </c>
      <c r="T77" s="69"/>
      <c r="U77" s="63"/>
    </row>
    <row r="78" spans="1:21" x14ac:dyDescent="0.3">
      <c r="A78" s="7">
        <v>2326</v>
      </c>
      <c r="B78" s="8">
        <v>984304.91000000027</v>
      </c>
      <c r="C78" s="8">
        <v>0</v>
      </c>
      <c r="D78" s="8">
        <v>110715.68999999999</v>
      </c>
      <c r="E78" s="8">
        <v>57170.000000000007</v>
      </c>
      <c r="F78" s="8">
        <v>45732</v>
      </c>
      <c r="G78" s="63">
        <v>0</v>
      </c>
      <c r="H78" s="41">
        <f t="shared" si="1"/>
        <v>45732</v>
      </c>
      <c r="I78" s="8">
        <v>2865.63</v>
      </c>
      <c r="J78" s="8">
        <v>6148.75</v>
      </c>
      <c r="K78" s="58">
        <v>31232</v>
      </c>
      <c r="L78" s="62">
        <v>1</v>
      </c>
      <c r="T78" s="69"/>
      <c r="U78" s="63"/>
    </row>
    <row r="79" spans="1:21" x14ac:dyDescent="0.3">
      <c r="A79" s="7">
        <v>2328</v>
      </c>
      <c r="B79" s="8">
        <v>1369053.53</v>
      </c>
      <c r="C79" s="8">
        <v>0</v>
      </c>
      <c r="D79" s="8">
        <v>94880.04</v>
      </c>
      <c r="E79" s="8">
        <v>73610</v>
      </c>
      <c r="F79" s="8">
        <v>105679</v>
      </c>
      <c r="G79" s="63">
        <v>-1121</v>
      </c>
      <c r="H79" s="41">
        <f t="shared" si="1"/>
        <v>104558</v>
      </c>
      <c r="I79" s="8">
        <v>4946.88</v>
      </c>
      <c r="J79" s="8">
        <v>7026.25</v>
      </c>
      <c r="K79" s="58">
        <v>24950</v>
      </c>
      <c r="L79" s="62">
        <v>1</v>
      </c>
      <c r="T79" s="69"/>
      <c r="U79" s="63"/>
    </row>
    <row r="80" spans="1:21" x14ac:dyDescent="0.3">
      <c r="A80" s="7">
        <v>2329</v>
      </c>
      <c r="B80" s="8">
        <v>1406508.1500000004</v>
      </c>
      <c r="C80" s="8">
        <v>0</v>
      </c>
      <c r="D80" s="8">
        <v>53184.849999999991</v>
      </c>
      <c r="E80" s="8">
        <v>96210</v>
      </c>
      <c r="F80" s="8">
        <v>78701</v>
      </c>
      <c r="G80" s="63">
        <v>1543</v>
      </c>
      <c r="H80" s="41">
        <f t="shared" si="1"/>
        <v>80244</v>
      </c>
      <c r="I80" s="8">
        <v>5188.55</v>
      </c>
      <c r="J80" s="8">
        <v>7170.25</v>
      </c>
      <c r="K80" s="58">
        <v>43520</v>
      </c>
      <c r="L80" s="62">
        <v>1</v>
      </c>
      <c r="T80" s="69"/>
      <c r="U80" s="63"/>
    </row>
    <row r="81" spans="1:21" x14ac:dyDescent="0.3">
      <c r="A81" s="7">
        <v>2337</v>
      </c>
      <c r="B81" s="8">
        <v>1290396.72</v>
      </c>
      <c r="C81" s="8">
        <v>0</v>
      </c>
      <c r="D81" s="8">
        <v>126412.84000000001</v>
      </c>
      <c r="E81" s="8">
        <v>90870</v>
      </c>
      <c r="F81" s="8">
        <v>83633</v>
      </c>
      <c r="G81" s="63">
        <v>-1682</v>
      </c>
      <c r="H81" s="41">
        <f t="shared" si="1"/>
        <v>81951</v>
      </c>
      <c r="I81" s="8">
        <v>1724.8000000000002</v>
      </c>
      <c r="J81" s="8">
        <v>6857.5</v>
      </c>
      <c r="K81" s="58">
        <v>20085</v>
      </c>
      <c r="L81" s="62">
        <v>1</v>
      </c>
      <c r="T81" s="69"/>
      <c r="U81" s="63"/>
    </row>
    <row r="82" spans="1:21" x14ac:dyDescent="0.3">
      <c r="A82" s="7">
        <v>2340</v>
      </c>
      <c r="B82" s="8">
        <v>916635.38</v>
      </c>
      <c r="C82" s="8">
        <v>0</v>
      </c>
      <c r="D82" s="8">
        <v>113507.73000000001</v>
      </c>
      <c r="E82" s="8">
        <v>111025</v>
      </c>
      <c r="F82" s="8">
        <v>48008</v>
      </c>
      <c r="G82" s="63">
        <v>-841</v>
      </c>
      <c r="H82" s="41">
        <f t="shared" si="1"/>
        <v>47167</v>
      </c>
      <c r="I82" s="8">
        <v>2795.52</v>
      </c>
      <c r="J82" s="8">
        <v>5507.5</v>
      </c>
      <c r="K82" s="58">
        <v>27648</v>
      </c>
      <c r="L82" s="62">
        <v>1</v>
      </c>
      <c r="T82" s="69"/>
      <c r="U82" s="63"/>
    </row>
    <row r="83" spans="1:21" x14ac:dyDescent="0.3">
      <c r="A83" s="7">
        <v>2345</v>
      </c>
      <c r="B83" s="8">
        <v>902791.71</v>
      </c>
      <c r="C83" s="8">
        <v>0</v>
      </c>
      <c r="D83" s="8">
        <v>126587.6</v>
      </c>
      <c r="E83" s="8">
        <v>96418.39</v>
      </c>
      <c r="F83" s="8">
        <v>40338</v>
      </c>
      <c r="G83" s="63">
        <v>8413</v>
      </c>
      <c r="H83" s="41">
        <f t="shared" si="1"/>
        <v>48751</v>
      </c>
      <c r="I83" s="8">
        <v>1684.8000000000002</v>
      </c>
      <c r="J83" s="8">
        <v>5743.75</v>
      </c>
      <c r="K83" s="58">
        <v>30976</v>
      </c>
      <c r="L83" s="62">
        <v>1</v>
      </c>
      <c r="T83" s="69"/>
      <c r="U83" s="63"/>
    </row>
    <row r="84" spans="1:21" x14ac:dyDescent="0.3">
      <c r="A84" s="7">
        <v>2431</v>
      </c>
      <c r="B84" s="8">
        <v>2407563.96</v>
      </c>
      <c r="C84" s="8">
        <v>0</v>
      </c>
      <c r="D84" s="8">
        <v>109225.9</v>
      </c>
      <c r="E84" s="8">
        <v>219040.00000000006</v>
      </c>
      <c r="F84" s="8">
        <v>20871</v>
      </c>
      <c r="G84" s="63">
        <v>0</v>
      </c>
      <c r="H84" s="41">
        <f t="shared" si="1"/>
        <v>20871</v>
      </c>
      <c r="I84" s="8">
        <v>11506.25</v>
      </c>
      <c r="J84" s="8">
        <v>9433.75</v>
      </c>
      <c r="K84" s="58">
        <v>21760</v>
      </c>
      <c r="L84" s="62">
        <v>1</v>
      </c>
      <c r="T84" s="69"/>
      <c r="U84" s="63"/>
    </row>
    <row r="85" spans="1:21" x14ac:dyDescent="0.3">
      <c r="A85" s="7">
        <v>2434</v>
      </c>
      <c r="B85" s="8">
        <v>2968757.939999999</v>
      </c>
      <c r="C85" s="8">
        <v>0</v>
      </c>
      <c r="D85" s="8">
        <v>172501.31</v>
      </c>
      <c r="E85" s="8">
        <v>448370.00000000012</v>
      </c>
      <c r="F85" s="8">
        <v>34158</v>
      </c>
      <c r="G85" s="63">
        <v>422</v>
      </c>
      <c r="H85" s="41">
        <f t="shared" si="1"/>
        <v>34580</v>
      </c>
      <c r="I85" s="8">
        <v>13367.419999999998</v>
      </c>
      <c r="J85" s="8">
        <v>9577.2999999999993</v>
      </c>
      <c r="K85" s="58">
        <v>80384</v>
      </c>
      <c r="L85" s="62">
        <v>1</v>
      </c>
      <c r="T85" s="69"/>
      <c r="U85" s="63"/>
    </row>
    <row r="86" spans="1:21" x14ac:dyDescent="0.3">
      <c r="A86" s="7">
        <v>2454</v>
      </c>
      <c r="B86" s="8">
        <v>705397.64</v>
      </c>
      <c r="C86" s="8">
        <v>0</v>
      </c>
      <c r="D86" s="8">
        <v>139554.77999999997</v>
      </c>
      <c r="E86" s="8">
        <v>86930</v>
      </c>
      <c r="F86" s="8">
        <v>26922</v>
      </c>
      <c r="G86" s="63">
        <v>-1016</v>
      </c>
      <c r="H86" s="41">
        <f t="shared" si="1"/>
        <v>25906</v>
      </c>
      <c r="I86" s="8">
        <v>1296.46</v>
      </c>
      <c r="J86" s="8">
        <v>5046.25</v>
      </c>
      <c r="K86" s="58">
        <v>22829</v>
      </c>
      <c r="L86" s="62">
        <v>1</v>
      </c>
      <c r="T86" s="69"/>
      <c r="U86" s="63"/>
    </row>
    <row r="87" spans="1:21" x14ac:dyDescent="0.3">
      <c r="A87" s="7">
        <v>2459</v>
      </c>
      <c r="B87" s="8">
        <v>1294479.6800000002</v>
      </c>
      <c r="C87" s="8">
        <v>0</v>
      </c>
      <c r="D87" s="8">
        <v>85577.219999999987</v>
      </c>
      <c r="E87" s="8">
        <v>26950</v>
      </c>
      <c r="F87" s="8">
        <v>138412</v>
      </c>
      <c r="G87" s="63">
        <v>-1917</v>
      </c>
      <c r="H87" s="41">
        <f t="shared" si="1"/>
        <v>136495</v>
      </c>
      <c r="I87" s="8">
        <v>439.57999999999993</v>
      </c>
      <c r="J87" s="8">
        <v>7015</v>
      </c>
      <c r="K87" s="58">
        <v>38912</v>
      </c>
      <c r="L87" s="62">
        <v>1</v>
      </c>
      <c r="T87" s="69"/>
      <c r="U87" s="63"/>
    </row>
    <row r="88" spans="1:21" x14ac:dyDescent="0.3">
      <c r="A88" s="7">
        <v>2465</v>
      </c>
      <c r="B88" s="8">
        <v>2099294.8699999996</v>
      </c>
      <c r="C88" s="8">
        <v>0</v>
      </c>
      <c r="D88" s="8">
        <v>71105.780000000013</v>
      </c>
      <c r="E88" s="8">
        <v>21030</v>
      </c>
      <c r="F88" s="8">
        <v>96832</v>
      </c>
      <c r="G88" s="63">
        <v>562</v>
      </c>
      <c r="H88" s="41">
        <f t="shared" si="1"/>
        <v>97394</v>
      </c>
      <c r="I88" s="8">
        <v>1505.21</v>
      </c>
      <c r="J88" s="8">
        <v>8927.5</v>
      </c>
      <c r="K88" s="58">
        <v>38656</v>
      </c>
      <c r="L88" s="62">
        <v>1</v>
      </c>
      <c r="T88" s="69"/>
      <c r="U88" s="63"/>
    </row>
    <row r="89" spans="1:21" x14ac:dyDescent="0.3">
      <c r="A89" s="7">
        <v>2471</v>
      </c>
      <c r="B89" s="8">
        <v>4503658.3100000005</v>
      </c>
      <c r="C89" s="8">
        <v>0</v>
      </c>
      <c r="D89" s="8">
        <v>1909072.3700000003</v>
      </c>
      <c r="E89" s="8">
        <v>327358.8</v>
      </c>
      <c r="F89" s="8">
        <v>63461</v>
      </c>
      <c r="G89" s="63">
        <v>5048</v>
      </c>
      <c r="H89" s="41">
        <f t="shared" si="1"/>
        <v>68509</v>
      </c>
      <c r="I89" s="8">
        <v>35144.379999999997</v>
      </c>
      <c r="J89" s="8">
        <v>10572.7</v>
      </c>
      <c r="K89" s="58">
        <v>65024</v>
      </c>
      <c r="L89" s="62">
        <v>1</v>
      </c>
      <c r="T89" s="69"/>
      <c r="U89" s="63"/>
    </row>
    <row r="90" spans="1:21" x14ac:dyDescent="0.3">
      <c r="A90" s="7">
        <v>2474</v>
      </c>
      <c r="B90" s="8">
        <v>1444622.26</v>
      </c>
      <c r="C90" s="8">
        <v>0</v>
      </c>
      <c r="D90" s="8">
        <v>176992.25999999998</v>
      </c>
      <c r="E90" s="8">
        <v>111540.00000000003</v>
      </c>
      <c r="F90" s="8">
        <v>98773</v>
      </c>
      <c r="G90" s="63">
        <v>-4345</v>
      </c>
      <c r="H90" s="41">
        <f t="shared" si="1"/>
        <v>94428</v>
      </c>
      <c r="I90" s="8">
        <v>2265.83</v>
      </c>
      <c r="J90" s="8">
        <v>6930.63</v>
      </c>
      <c r="K90" s="58">
        <v>11477</v>
      </c>
      <c r="L90" s="62">
        <v>1</v>
      </c>
      <c r="T90" s="69"/>
      <c r="U90" s="63"/>
    </row>
    <row r="91" spans="1:21" x14ac:dyDescent="0.3">
      <c r="A91" s="7">
        <v>2482</v>
      </c>
      <c r="B91" s="8">
        <v>1991762.1400000001</v>
      </c>
      <c r="C91" s="8">
        <v>0</v>
      </c>
      <c r="D91" s="8">
        <v>132477.38000000003</v>
      </c>
      <c r="E91" s="8">
        <v>42840.000000000007</v>
      </c>
      <c r="F91" s="8">
        <v>93154</v>
      </c>
      <c r="G91" s="63">
        <v>-981</v>
      </c>
      <c r="H91" s="41">
        <f t="shared" si="1"/>
        <v>92173</v>
      </c>
      <c r="I91" s="8">
        <v>565.42000000000007</v>
      </c>
      <c r="J91" s="8">
        <v>8657.5</v>
      </c>
      <c r="K91" s="58">
        <v>39168</v>
      </c>
      <c r="L91" s="62">
        <v>1</v>
      </c>
      <c r="T91" s="69"/>
      <c r="U91" s="63"/>
    </row>
    <row r="92" spans="1:21" x14ac:dyDescent="0.3">
      <c r="A92" s="7">
        <v>2490</v>
      </c>
      <c r="B92" s="8">
        <v>1130829.7899999998</v>
      </c>
      <c r="C92" s="8">
        <v>0</v>
      </c>
      <c r="D92" s="8">
        <v>173277.1</v>
      </c>
      <c r="E92" s="8">
        <v>42530</v>
      </c>
      <c r="F92" s="8">
        <v>43810</v>
      </c>
      <c r="G92" s="63">
        <v>3506</v>
      </c>
      <c r="H92" s="41">
        <f t="shared" si="1"/>
        <v>47316</v>
      </c>
      <c r="I92" s="8">
        <v>1182.81</v>
      </c>
      <c r="J92" s="8">
        <v>6547.45</v>
      </c>
      <c r="K92" s="58">
        <v>31232</v>
      </c>
      <c r="L92" s="62">
        <v>1</v>
      </c>
      <c r="T92" s="69"/>
      <c r="U92" s="63"/>
    </row>
    <row r="93" spans="1:21" x14ac:dyDescent="0.3">
      <c r="A93" s="7">
        <v>2509</v>
      </c>
      <c r="B93" s="8">
        <v>1911070.4500000002</v>
      </c>
      <c r="C93" s="8">
        <v>0</v>
      </c>
      <c r="D93" s="8">
        <v>36350.149999999994</v>
      </c>
      <c r="E93" s="8">
        <v>117620.00000000001</v>
      </c>
      <c r="F93" s="8">
        <v>84054</v>
      </c>
      <c r="G93" s="63">
        <v>-4065</v>
      </c>
      <c r="H93" s="41">
        <f t="shared" si="1"/>
        <v>79989</v>
      </c>
      <c r="I93" s="8">
        <v>6966.67</v>
      </c>
      <c r="J93" s="8">
        <v>8410</v>
      </c>
      <c r="K93" s="58">
        <v>51712</v>
      </c>
      <c r="L93" s="62">
        <v>1</v>
      </c>
      <c r="T93" s="69"/>
      <c r="U93" s="63"/>
    </row>
    <row r="94" spans="1:21" x14ac:dyDescent="0.3">
      <c r="A94" s="7">
        <v>2510</v>
      </c>
      <c r="B94" s="8">
        <v>1979963.5499999998</v>
      </c>
      <c r="C94" s="8">
        <v>0</v>
      </c>
      <c r="D94" s="8">
        <v>161409.25</v>
      </c>
      <c r="E94" s="8">
        <v>184430</v>
      </c>
      <c r="F94" s="8">
        <v>74975</v>
      </c>
      <c r="G94" s="63">
        <v>-94</v>
      </c>
      <c r="H94" s="41">
        <f t="shared" si="1"/>
        <v>74881</v>
      </c>
      <c r="I94" s="8">
        <v>8419.7999999999993</v>
      </c>
      <c r="J94" s="8">
        <v>8376.25</v>
      </c>
      <c r="K94" s="58">
        <v>8909</v>
      </c>
      <c r="L94" s="62">
        <v>1</v>
      </c>
      <c r="T94" s="69"/>
      <c r="U94" s="63"/>
    </row>
    <row r="95" spans="1:21" x14ac:dyDescent="0.3">
      <c r="A95" s="7">
        <v>2514</v>
      </c>
      <c r="B95" s="8">
        <v>946371.46</v>
      </c>
      <c r="C95" s="8">
        <v>0</v>
      </c>
      <c r="D95" s="8">
        <v>56475.799999999996</v>
      </c>
      <c r="E95" s="8">
        <v>56470.000000000015</v>
      </c>
      <c r="F95" s="8">
        <v>80521</v>
      </c>
      <c r="G95" s="63">
        <v>0</v>
      </c>
      <c r="H95" s="41">
        <f t="shared" si="1"/>
        <v>80521</v>
      </c>
      <c r="I95" s="8">
        <v>2668.75</v>
      </c>
      <c r="J95" s="8">
        <v>6025</v>
      </c>
      <c r="K95" s="58">
        <v>20210</v>
      </c>
      <c r="L95" s="62">
        <v>1</v>
      </c>
      <c r="T95" s="69"/>
      <c r="U95" s="63"/>
    </row>
    <row r="96" spans="1:21" x14ac:dyDescent="0.3">
      <c r="A96" s="7">
        <v>2519</v>
      </c>
      <c r="B96" s="8">
        <v>703220.66999999993</v>
      </c>
      <c r="C96" s="8">
        <v>0</v>
      </c>
      <c r="D96" s="8">
        <v>14766.61</v>
      </c>
      <c r="E96" s="8">
        <v>32170</v>
      </c>
      <c r="F96" s="8">
        <v>29534</v>
      </c>
      <c r="G96" s="63">
        <v>702</v>
      </c>
      <c r="H96" s="41">
        <f t="shared" si="1"/>
        <v>30236</v>
      </c>
      <c r="I96" s="8">
        <v>1919.8000000000002</v>
      </c>
      <c r="J96" s="8">
        <v>5597.5</v>
      </c>
      <c r="K96" s="58">
        <v>22081</v>
      </c>
      <c r="L96" s="62">
        <v>1</v>
      </c>
      <c r="T96" s="69"/>
      <c r="U96" s="63"/>
    </row>
    <row r="97" spans="1:21" x14ac:dyDescent="0.3">
      <c r="A97" s="7">
        <v>2520</v>
      </c>
      <c r="B97" s="8">
        <v>3019476.7700000009</v>
      </c>
      <c r="C97" s="8">
        <v>0</v>
      </c>
      <c r="D97" s="8">
        <v>178781.65999999997</v>
      </c>
      <c r="E97" s="8">
        <v>118490.00000000003</v>
      </c>
      <c r="F97" s="8">
        <v>88843</v>
      </c>
      <c r="G97" s="63">
        <v>6559</v>
      </c>
      <c r="H97" s="41">
        <f t="shared" si="1"/>
        <v>95402</v>
      </c>
      <c r="I97" s="8">
        <v>1241.46</v>
      </c>
      <c r="J97" s="8">
        <v>11222.5</v>
      </c>
      <c r="K97" s="58">
        <v>58880</v>
      </c>
      <c r="L97" s="62">
        <v>1</v>
      </c>
      <c r="T97" s="69"/>
      <c r="U97" s="63"/>
    </row>
    <row r="98" spans="1:21" x14ac:dyDescent="0.3">
      <c r="A98" s="7">
        <v>2524</v>
      </c>
      <c r="B98" s="8">
        <v>1048075.7800000001</v>
      </c>
      <c r="C98" s="8">
        <v>0</v>
      </c>
      <c r="D98" s="8">
        <v>73225.240000000005</v>
      </c>
      <c r="E98" s="8">
        <v>84410.000000000015</v>
      </c>
      <c r="F98" s="8">
        <v>51850</v>
      </c>
      <c r="G98" s="63">
        <v>-1261</v>
      </c>
      <c r="H98" s="41">
        <f t="shared" si="1"/>
        <v>50589</v>
      </c>
      <c r="I98" s="8">
        <v>1259.8000000000002</v>
      </c>
      <c r="J98" s="8">
        <v>6148.75</v>
      </c>
      <c r="K98" s="58">
        <v>16218</v>
      </c>
      <c r="L98" s="62">
        <v>1</v>
      </c>
      <c r="T98" s="69"/>
      <c r="U98" s="63"/>
    </row>
    <row r="99" spans="1:21" x14ac:dyDescent="0.3">
      <c r="A99" s="7">
        <v>2525</v>
      </c>
      <c r="B99" s="8">
        <v>1999371.9299999997</v>
      </c>
      <c r="C99" s="8">
        <v>0</v>
      </c>
      <c r="D99" s="8">
        <v>48540.020000000011</v>
      </c>
      <c r="E99" s="8">
        <v>146840</v>
      </c>
      <c r="F99" s="8">
        <v>67365</v>
      </c>
      <c r="G99" s="63">
        <v>2384</v>
      </c>
      <c r="H99" s="41">
        <f t="shared" si="1"/>
        <v>69749</v>
      </c>
      <c r="I99" s="8">
        <v>8065.08</v>
      </c>
      <c r="J99" s="8">
        <v>8567.5</v>
      </c>
      <c r="K99" s="58">
        <v>41728</v>
      </c>
      <c r="L99" s="62">
        <v>1</v>
      </c>
      <c r="T99" s="69"/>
      <c r="U99" s="63"/>
    </row>
    <row r="100" spans="1:21" x14ac:dyDescent="0.3">
      <c r="A100" s="7">
        <v>2530</v>
      </c>
      <c r="B100" s="8">
        <v>2713904.6400000006</v>
      </c>
      <c r="C100" s="8">
        <v>0</v>
      </c>
      <c r="D100" s="8">
        <v>48282.63</v>
      </c>
      <c r="E100" s="8">
        <v>70640</v>
      </c>
      <c r="F100" s="8">
        <v>98543</v>
      </c>
      <c r="G100" s="63">
        <v>0</v>
      </c>
      <c r="H100" s="41">
        <f t="shared" si="1"/>
        <v>98543</v>
      </c>
      <c r="I100" s="8">
        <v>1990.42</v>
      </c>
      <c r="J100" s="8">
        <v>10598.130000000001</v>
      </c>
      <c r="K100" s="58">
        <v>46336</v>
      </c>
      <c r="L100" s="62">
        <v>1</v>
      </c>
      <c r="T100" s="69"/>
      <c r="U100" s="63"/>
    </row>
    <row r="101" spans="1:21" x14ac:dyDescent="0.3">
      <c r="A101" s="7">
        <v>2532</v>
      </c>
      <c r="B101" s="8">
        <v>890896.46</v>
      </c>
      <c r="C101" s="8">
        <v>0</v>
      </c>
      <c r="D101" s="8">
        <v>106094.95</v>
      </c>
      <c r="E101" s="8">
        <v>25860</v>
      </c>
      <c r="F101" s="8">
        <v>46977</v>
      </c>
      <c r="G101" s="63">
        <v>701</v>
      </c>
      <c r="H101" s="41">
        <f t="shared" si="1"/>
        <v>47678</v>
      </c>
      <c r="I101" s="8">
        <v>439.17000000000007</v>
      </c>
      <c r="J101" s="8">
        <v>6126.25</v>
      </c>
      <c r="K101" s="58">
        <v>18713</v>
      </c>
      <c r="L101" s="62">
        <v>1</v>
      </c>
      <c r="T101" s="69"/>
      <c r="U101" s="63"/>
    </row>
    <row r="102" spans="1:21" x14ac:dyDescent="0.3">
      <c r="A102" s="7">
        <v>2539</v>
      </c>
      <c r="B102" s="8">
        <v>1035423.14</v>
      </c>
      <c r="C102" s="8">
        <v>0</v>
      </c>
      <c r="D102" s="8">
        <v>61531.839999999997</v>
      </c>
      <c r="E102" s="8">
        <v>31000</v>
      </c>
      <c r="F102" s="8">
        <v>54695</v>
      </c>
      <c r="G102" s="63">
        <v>421</v>
      </c>
      <c r="H102" s="41">
        <f t="shared" si="1"/>
        <v>55116</v>
      </c>
      <c r="I102" s="8">
        <v>1142.71</v>
      </c>
      <c r="J102" s="8">
        <v>6430</v>
      </c>
      <c r="K102" s="58">
        <v>23204</v>
      </c>
      <c r="L102" s="62">
        <v>1</v>
      </c>
      <c r="T102" s="69"/>
      <c r="U102" s="63"/>
    </row>
    <row r="103" spans="1:21" x14ac:dyDescent="0.3">
      <c r="A103" s="7">
        <v>2545</v>
      </c>
      <c r="B103" s="8">
        <v>2030314.7100000002</v>
      </c>
      <c r="C103" s="8">
        <v>0</v>
      </c>
      <c r="D103" s="8">
        <v>99406.59</v>
      </c>
      <c r="E103" s="8">
        <v>101620.00000000001</v>
      </c>
      <c r="F103" s="8">
        <v>85627</v>
      </c>
      <c r="G103" s="63">
        <v>1263</v>
      </c>
      <c r="H103" s="41">
        <f t="shared" si="1"/>
        <v>86890</v>
      </c>
      <c r="I103" s="8">
        <v>4128.17</v>
      </c>
      <c r="J103" s="8">
        <v>8702.5</v>
      </c>
      <c r="K103" s="58">
        <v>46592</v>
      </c>
      <c r="L103" s="62">
        <v>1</v>
      </c>
      <c r="T103" s="69"/>
      <c r="U103" s="63"/>
    </row>
    <row r="104" spans="1:21" x14ac:dyDescent="0.3">
      <c r="A104" s="7">
        <v>2552</v>
      </c>
      <c r="B104" s="8">
        <v>2015293.6900000004</v>
      </c>
      <c r="C104" s="8">
        <v>0</v>
      </c>
      <c r="D104" s="8">
        <v>124151.12999999998</v>
      </c>
      <c r="E104" s="8">
        <v>35080</v>
      </c>
      <c r="F104" s="8">
        <v>77994</v>
      </c>
      <c r="G104" s="63">
        <v>3646</v>
      </c>
      <c r="H104" s="41">
        <f t="shared" si="1"/>
        <v>81640</v>
      </c>
      <c r="I104" s="8">
        <v>562.70999999999992</v>
      </c>
      <c r="J104" s="8">
        <v>8736.25</v>
      </c>
      <c r="K104" s="58">
        <v>30720</v>
      </c>
      <c r="L104" s="62">
        <v>1</v>
      </c>
      <c r="T104" s="69"/>
      <c r="U104" s="63"/>
    </row>
    <row r="105" spans="1:21" x14ac:dyDescent="0.3">
      <c r="A105" s="7">
        <v>2559</v>
      </c>
      <c r="B105" s="8">
        <v>938053.83999999985</v>
      </c>
      <c r="C105" s="8">
        <v>0</v>
      </c>
      <c r="D105" s="8">
        <v>61577.56</v>
      </c>
      <c r="E105" s="8">
        <v>58033</v>
      </c>
      <c r="F105" s="8">
        <v>40941</v>
      </c>
      <c r="G105" s="63">
        <v>0</v>
      </c>
      <c r="H105" s="41">
        <f t="shared" si="1"/>
        <v>40941</v>
      </c>
      <c r="I105" s="8">
        <v>3634.38</v>
      </c>
      <c r="J105" s="8">
        <v>5991.25</v>
      </c>
      <c r="K105" s="58">
        <v>19336</v>
      </c>
      <c r="L105" s="62">
        <v>1</v>
      </c>
      <c r="T105" s="69"/>
      <c r="U105" s="63"/>
    </row>
    <row r="106" spans="1:21" x14ac:dyDescent="0.3">
      <c r="A106" s="7">
        <v>2562</v>
      </c>
      <c r="B106" s="8">
        <v>1071305.7999999998</v>
      </c>
      <c r="C106" s="8">
        <v>0</v>
      </c>
      <c r="D106" s="8">
        <v>10204.39</v>
      </c>
      <c r="E106" s="8">
        <v>66600</v>
      </c>
      <c r="F106" s="8">
        <v>47592</v>
      </c>
      <c r="G106" s="63">
        <v>702</v>
      </c>
      <c r="H106" s="41">
        <f t="shared" si="1"/>
        <v>48294</v>
      </c>
      <c r="I106" s="8">
        <v>860</v>
      </c>
      <c r="J106" s="8">
        <v>6340</v>
      </c>
      <c r="K106" s="58">
        <v>15270</v>
      </c>
      <c r="L106" s="62">
        <v>1</v>
      </c>
      <c r="T106" s="69"/>
      <c r="U106" s="63"/>
    </row>
    <row r="107" spans="1:21" x14ac:dyDescent="0.3">
      <c r="A107" s="7">
        <v>2574</v>
      </c>
      <c r="B107" s="8">
        <v>1213420.0100000002</v>
      </c>
      <c r="C107" s="8">
        <v>0</v>
      </c>
      <c r="D107" s="8">
        <v>98004.55</v>
      </c>
      <c r="E107" s="8">
        <v>48840</v>
      </c>
      <c r="F107" s="8">
        <v>99898</v>
      </c>
      <c r="G107" s="63">
        <v>6030</v>
      </c>
      <c r="H107" s="41">
        <f t="shared" si="1"/>
        <v>105928</v>
      </c>
      <c r="I107" s="8">
        <v>951.67000000000007</v>
      </c>
      <c r="J107" s="8">
        <v>6919.38</v>
      </c>
      <c r="K107" s="58">
        <v>27648</v>
      </c>
      <c r="L107" s="62">
        <v>1</v>
      </c>
      <c r="T107" s="69"/>
      <c r="U107" s="63"/>
    </row>
    <row r="108" spans="1:21" x14ac:dyDescent="0.3">
      <c r="A108" s="7">
        <v>2578</v>
      </c>
      <c r="B108" s="8">
        <v>732456.88000000012</v>
      </c>
      <c r="C108" s="8">
        <v>0</v>
      </c>
      <c r="D108" s="8">
        <v>55885.040000000008</v>
      </c>
      <c r="E108" s="8">
        <v>46085</v>
      </c>
      <c r="F108" s="8">
        <v>32125</v>
      </c>
      <c r="G108" s="63">
        <v>1684</v>
      </c>
      <c r="H108" s="41">
        <f t="shared" si="1"/>
        <v>33809</v>
      </c>
      <c r="I108" s="8">
        <v>336.67000000000007</v>
      </c>
      <c r="J108" s="8">
        <v>5451.25</v>
      </c>
      <c r="K108" s="58">
        <v>16093</v>
      </c>
      <c r="L108" s="62">
        <v>1</v>
      </c>
      <c r="T108" s="69"/>
      <c r="U108" s="63"/>
    </row>
    <row r="109" spans="1:21" x14ac:dyDescent="0.3">
      <c r="A109" s="7">
        <v>2586</v>
      </c>
      <c r="B109" s="8">
        <v>1151918.0699999998</v>
      </c>
      <c r="C109" s="8">
        <v>0</v>
      </c>
      <c r="D109" s="8">
        <v>100720.24</v>
      </c>
      <c r="E109" s="8">
        <v>110900.00000000003</v>
      </c>
      <c r="F109" s="8">
        <v>42912</v>
      </c>
      <c r="G109" s="63">
        <v>1823</v>
      </c>
      <c r="H109" s="41">
        <f t="shared" si="1"/>
        <v>44735</v>
      </c>
      <c r="I109" s="8">
        <v>5852.08</v>
      </c>
      <c r="J109" s="8">
        <v>6385</v>
      </c>
      <c r="K109" s="58">
        <v>21332</v>
      </c>
      <c r="L109" s="62">
        <v>1</v>
      </c>
      <c r="T109" s="69"/>
      <c r="U109" s="63"/>
    </row>
    <row r="110" spans="1:21" x14ac:dyDescent="0.3">
      <c r="A110" s="7">
        <v>2603</v>
      </c>
      <c r="B110" s="8">
        <v>2492851.36</v>
      </c>
      <c r="C110" s="8">
        <v>0</v>
      </c>
      <c r="D110" s="8">
        <v>427577.5</v>
      </c>
      <c r="E110" s="8">
        <v>259700.00000000006</v>
      </c>
      <c r="F110" s="8">
        <v>66292</v>
      </c>
      <c r="G110" s="63">
        <v>-140</v>
      </c>
      <c r="H110" s="41">
        <f t="shared" si="1"/>
        <v>66152</v>
      </c>
      <c r="I110" s="8">
        <v>16878.36</v>
      </c>
      <c r="J110" s="8">
        <v>8567.5</v>
      </c>
      <c r="K110" s="58">
        <v>45056</v>
      </c>
      <c r="L110" s="62">
        <v>1</v>
      </c>
      <c r="T110" s="69"/>
      <c r="U110" s="63"/>
    </row>
    <row r="111" spans="1:21" x14ac:dyDescent="0.3">
      <c r="A111" s="7">
        <v>2607</v>
      </c>
      <c r="B111" s="8">
        <v>1137999.2099999997</v>
      </c>
      <c r="C111" s="8">
        <v>0</v>
      </c>
      <c r="D111" s="8">
        <v>92609.62000000001</v>
      </c>
      <c r="E111" s="8">
        <v>150480</v>
      </c>
      <c r="F111" s="8">
        <v>33866</v>
      </c>
      <c r="G111" s="63">
        <v>-3924</v>
      </c>
      <c r="H111" s="41">
        <f t="shared" si="1"/>
        <v>29942</v>
      </c>
      <c r="I111" s="8">
        <v>2884.8</v>
      </c>
      <c r="J111" s="8">
        <v>5890</v>
      </c>
      <c r="K111" s="58">
        <v>20958</v>
      </c>
      <c r="L111" s="62">
        <v>1</v>
      </c>
      <c r="T111" s="69"/>
      <c r="U111" s="63"/>
    </row>
    <row r="112" spans="1:21" x14ac:dyDescent="0.3">
      <c r="A112" s="7">
        <v>2615</v>
      </c>
      <c r="B112" s="8">
        <v>1137382.57</v>
      </c>
      <c r="C112" s="8">
        <v>0</v>
      </c>
      <c r="D112" s="8">
        <v>36870.14</v>
      </c>
      <c r="E112" s="8">
        <v>54690.000000000015</v>
      </c>
      <c r="F112" s="8">
        <v>42489</v>
      </c>
      <c r="G112" s="63">
        <v>281</v>
      </c>
      <c r="H112" s="41">
        <f t="shared" si="1"/>
        <v>42770</v>
      </c>
      <c r="I112" s="8">
        <v>2245.83</v>
      </c>
      <c r="J112" s="8">
        <v>6317.5</v>
      </c>
      <c r="K112" s="58">
        <v>24950</v>
      </c>
      <c r="L112" s="62">
        <v>1</v>
      </c>
      <c r="T112" s="69"/>
      <c r="U112" s="63"/>
    </row>
    <row r="113" spans="1:21" x14ac:dyDescent="0.3">
      <c r="A113" s="7">
        <v>2627</v>
      </c>
      <c r="B113" s="8">
        <v>1099362.3499999996</v>
      </c>
      <c r="C113" s="8">
        <v>0</v>
      </c>
      <c r="D113" s="8">
        <v>101573.59</v>
      </c>
      <c r="E113" s="8">
        <v>80760</v>
      </c>
      <c r="F113" s="8">
        <v>18147</v>
      </c>
      <c r="G113" s="63">
        <v>0</v>
      </c>
      <c r="H113" s="41">
        <f t="shared" si="1"/>
        <v>18147</v>
      </c>
      <c r="I113" s="8">
        <v>2313.62</v>
      </c>
      <c r="J113" s="8">
        <v>6362.5</v>
      </c>
      <c r="K113" s="58">
        <v>28160</v>
      </c>
      <c r="L113" s="62">
        <v>1</v>
      </c>
      <c r="T113" s="69"/>
      <c r="U113" s="63"/>
    </row>
    <row r="114" spans="1:21" x14ac:dyDescent="0.3">
      <c r="A114" s="7">
        <v>2632</v>
      </c>
      <c r="B114" s="8">
        <v>2905051.5100000002</v>
      </c>
      <c r="C114" s="8">
        <v>0</v>
      </c>
      <c r="D114" s="8">
        <v>159619.68</v>
      </c>
      <c r="E114" s="8">
        <v>142780</v>
      </c>
      <c r="F114" s="8">
        <v>108410</v>
      </c>
      <c r="G114" s="63">
        <v>-2102</v>
      </c>
      <c r="H114" s="41">
        <f t="shared" si="1"/>
        <v>106308</v>
      </c>
      <c r="I114" s="8">
        <v>7861.88</v>
      </c>
      <c r="J114" s="8">
        <v>10603.75</v>
      </c>
      <c r="K114" s="58">
        <v>75264</v>
      </c>
      <c r="L114" s="62">
        <v>1</v>
      </c>
      <c r="T114" s="69"/>
      <c r="U114" s="63"/>
    </row>
    <row r="115" spans="1:21" x14ac:dyDescent="0.3">
      <c r="A115" s="7">
        <v>2643</v>
      </c>
      <c r="B115" s="8">
        <v>2637241.46</v>
      </c>
      <c r="C115" s="8">
        <v>0</v>
      </c>
      <c r="D115" s="8">
        <v>131565.5</v>
      </c>
      <c r="E115" s="8">
        <v>148290</v>
      </c>
      <c r="F115" s="8">
        <v>80558</v>
      </c>
      <c r="G115" s="63">
        <v>0</v>
      </c>
      <c r="H115" s="41">
        <f t="shared" si="1"/>
        <v>80558</v>
      </c>
      <c r="I115" s="8">
        <v>8890.630000000001</v>
      </c>
      <c r="J115" s="8">
        <v>10536.25</v>
      </c>
      <c r="K115" s="58">
        <v>59904</v>
      </c>
      <c r="L115" s="62">
        <v>1</v>
      </c>
      <c r="T115" s="69"/>
      <c r="U115" s="63"/>
    </row>
    <row r="116" spans="1:21" x14ac:dyDescent="0.3">
      <c r="A116" s="7">
        <v>2648</v>
      </c>
      <c r="B116" s="8">
        <v>1650122.3</v>
      </c>
      <c r="C116" s="8">
        <v>0</v>
      </c>
      <c r="D116" s="8">
        <v>164532.91999999998</v>
      </c>
      <c r="E116" s="8">
        <v>176366.63</v>
      </c>
      <c r="F116" s="8">
        <v>60984</v>
      </c>
      <c r="G116" s="63">
        <v>0</v>
      </c>
      <c r="H116" s="41">
        <f t="shared" si="1"/>
        <v>60984</v>
      </c>
      <c r="I116" s="8">
        <v>9016.630000000001</v>
      </c>
      <c r="J116" s="8">
        <v>8398.75</v>
      </c>
      <c r="K116" s="58">
        <v>27136</v>
      </c>
      <c r="L116" s="62">
        <v>1</v>
      </c>
      <c r="T116" s="69"/>
      <c r="U116" s="63"/>
    </row>
    <row r="117" spans="1:21" x14ac:dyDescent="0.3">
      <c r="A117" s="7">
        <v>2651</v>
      </c>
      <c r="B117" s="8">
        <v>865931.54999999981</v>
      </c>
      <c r="C117" s="8">
        <v>0</v>
      </c>
      <c r="D117" s="8">
        <v>120162.20999999999</v>
      </c>
      <c r="E117" s="8">
        <v>74765</v>
      </c>
      <c r="F117" s="8">
        <v>28588</v>
      </c>
      <c r="G117" s="63">
        <v>1262</v>
      </c>
      <c r="H117" s="41">
        <f t="shared" si="1"/>
        <v>29850</v>
      </c>
      <c r="I117" s="8">
        <v>4403.13</v>
      </c>
      <c r="J117" s="8">
        <v>5665</v>
      </c>
      <c r="K117" s="58">
        <v>18837</v>
      </c>
      <c r="L117" s="62">
        <v>1</v>
      </c>
      <c r="T117" s="69"/>
      <c r="U117" s="63"/>
    </row>
    <row r="118" spans="1:21" x14ac:dyDescent="0.3">
      <c r="A118" s="7">
        <v>2653</v>
      </c>
      <c r="B118" s="8">
        <v>2383839.4000000004</v>
      </c>
      <c r="C118" s="8">
        <v>0</v>
      </c>
      <c r="D118" s="8">
        <v>143276.42000000001</v>
      </c>
      <c r="E118" s="8">
        <v>158260</v>
      </c>
      <c r="F118" s="8">
        <v>76770</v>
      </c>
      <c r="G118" s="63">
        <v>-6584</v>
      </c>
      <c r="H118" s="41">
        <f t="shared" si="1"/>
        <v>70186</v>
      </c>
      <c r="I118" s="8">
        <v>8769.7999999999993</v>
      </c>
      <c r="J118" s="8">
        <v>9448.6</v>
      </c>
      <c r="K118" s="58">
        <v>58368</v>
      </c>
      <c r="L118" s="62">
        <v>1</v>
      </c>
      <c r="T118" s="69"/>
      <c r="U118" s="63"/>
    </row>
    <row r="119" spans="1:21" x14ac:dyDescent="0.3">
      <c r="A119" s="7">
        <v>2662</v>
      </c>
      <c r="B119" s="8">
        <v>748029.67</v>
      </c>
      <c r="C119" s="8">
        <v>0</v>
      </c>
      <c r="D119" s="8">
        <v>71637.11</v>
      </c>
      <c r="E119" s="8">
        <v>85452.5</v>
      </c>
      <c r="F119" s="8">
        <v>27334</v>
      </c>
      <c r="G119" s="63">
        <v>-1261</v>
      </c>
      <c r="H119" s="41">
        <f t="shared" si="1"/>
        <v>26073</v>
      </c>
      <c r="I119" s="8">
        <v>1848.33</v>
      </c>
      <c r="J119" s="8">
        <v>5383.75</v>
      </c>
      <c r="K119" s="58">
        <v>18463</v>
      </c>
      <c r="L119" s="62">
        <v>1</v>
      </c>
      <c r="T119" s="69"/>
      <c r="U119" s="63"/>
    </row>
    <row r="120" spans="1:21" x14ac:dyDescent="0.3">
      <c r="A120" s="7">
        <v>2674</v>
      </c>
      <c r="B120" s="8">
        <v>2716504.0300000003</v>
      </c>
      <c r="C120" s="8">
        <v>0</v>
      </c>
      <c r="D120" s="8">
        <v>249165.81999999998</v>
      </c>
      <c r="E120" s="8">
        <v>346580</v>
      </c>
      <c r="F120" s="8">
        <v>52043</v>
      </c>
      <c r="G120" s="63">
        <v>2243</v>
      </c>
      <c r="H120" s="41">
        <f t="shared" si="1"/>
        <v>54286</v>
      </c>
      <c r="I120" s="8">
        <v>19291.669999999998</v>
      </c>
      <c r="J120" s="8">
        <v>8846.5</v>
      </c>
      <c r="K120" s="58">
        <v>43264</v>
      </c>
      <c r="L120" s="62">
        <v>1</v>
      </c>
      <c r="T120" s="69"/>
      <c r="U120" s="63"/>
    </row>
    <row r="121" spans="1:21" x14ac:dyDescent="0.3">
      <c r="A121" s="7">
        <v>2680</v>
      </c>
      <c r="B121" s="8">
        <v>2008929.67</v>
      </c>
      <c r="C121" s="8">
        <v>0</v>
      </c>
      <c r="D121" s="8">
        <v>183028.09000000003</v>
      </c>
      <c r="E121" s="8">
        <v>78230.000000000015</v>
      </c>
      <c r="F121" s="8">
        <v>84385</v>
      </c>
      <c r="G121" s="63">
        <v>-140</v>
      </c>
      <c r="H121" s="41">
        <f t="shared" si="1"/>
        <v>84245</v>
      </c>
      <c r="I121" s="8">
        <v>1088.75</v>
      </c>
      <c r="J121" s="8">
        <v>9193.4500000000007</v>
      </c>
      <c r="K121" s="58">
        <v>52224</v>
      </c>
      <c r="L121" s="62">
        <v>1</v>
      </c>
      <c r="T121" s="69"/>
      <c r="U121" s="63"/>
    </row>
    <row r="122" spans="1:21" x14ac:dyDescent="0.3">
      <c r="A122" s="7">
        <v>2682</v>
      </c>
      <c r="B122" s="8">
        <v>1906603.1700000002</v>
      </c>
      <c r="C122" s="8">
        <v>0</v>
      </c>
      <c r="D122" s="8">
        <v>134274.29</v>
      </c>
      <c r="E122" s="8">
        <v>91990.000000000015</v>
      </c>
      <c r="F122" s="8">
        <v>63877</v>
      </c>
      <c r="G122" s="63">
        <v>0</v>
      </c>
      <c r="H122" s="41">
        <f t="shared" si="1"/>
        <v>63877</v>
      </c>
      <c r="I122" s="8">
        <v>1380.63</v>
      </c>
      <c r="J122" s="8">
        <v>8646.25</v>
      </c>
      <c r="K122" s="58">
        <v>33792</v>
      </c>
      <c r="L122" s="62">
        <v>1</v>
      </c>
      <c r="T122" s="69"/>
      <c r="U122" s="63"/>
    </row>
    <row r="123" spans="1:21" x14ac:dyDescent="0.3">
      <c r="A123" s="7">
        <v>2689</v>
      </c>
      <c r="B123" s="8">
        <v>2267694.0099999998</v>
      </c>
      <c r="C123" s="8">
        <v>0</v>
      </c>
      <c r="D123" s="8">
        <v>104443.20000000001</v>
      </c>
      <c r="E123" s="8">
        <v>158340</v>
      </c>
      <c r="F123" s="8">
        <v>71574</v>
      </c>
      <c r="G123" s="63">
        <v>0</v>
      </c>
      <c r="H123" s="41">
        <f t="shared" si="1"/>
        <v>71574</v>
      </c>
      <c r="I123" s="8">
        <v>6855.48</v>
      </c>
      <c r="J123" s="8">
        <v>8691.25</v>
      </c>
      <c r="K123" s="58">
        <v>61952</v>
      </c>
      <c r="L123" s="62">
        <v>1</v>
      </c>
      <c r="T123" s="69"/>
      <c r="U123" s="63"/>
    </row>
    <row r="124" spans="1:21" x14ac:dyDescent="0.3">
      <c r="A124" s="7">
        <v>3010</v>
      </c>
      <c r="B124" s="8">
        <v>705997.05</v>
      </c>
      <c r="C124" s="8">
        <v>0</v>
      </c>
      <c r="D124" s="8">
        <v>64260.109999999993</v>
      </c>
      <c r="E124" s="8">
        <v>24390</v>
      </c>
      <c r="F124" s="8">
        <v>35198</v>
      </c>
      <c r="G124" s="63">
        <v>0</v>
      </c>
      <c r="H124" s="41">
        <f t="shared" si="1"/>
        <v>35198</v>
      </c>
      <c r="I124" s="8">
        <v>1328.13</v>
      </c>
      <c r="J124" s="8">
        <v>5203.75</v>
      </c>
      <c r="K124" s="58">
        <v>10729</v>
      </c>
      <c r="L124" s="62">
        <v>1</v>
      </c>
      <c r="T124" s="69"/>
      <c r="U124" s="63"/>
    </row>
    <row r="125" spans="1:21" x14ac:dyDescent="0.3">
      <c r="A125" s="7">
        <v>3015</v>
      </c>
      <c r="B125" s="8">
        <v>562814.73</v>
      </c>
      <c r="C125" s="8">
        <v>0</v>
      </c>
      <c r="D125" s="8">
        <v>10862.74</v>
      </c>
      <c r="E125" s="8">
        <v>8099.9999999999991</v>
      </c>
      <c r="F125" s="8">
        <v>33172</v>
      </c>
      <c r="G125" s="63">
        <v>0</v>
      </c>
      <c r="H125" s="41">
        <f t="shared" ref="H125:H185" si="2">F125+G125</f>
        <v>33172</v>
      </c>
      <c r="I125" s="8">
        <v>1002.0799999999999</v>
      </c>
      <c r="J125" s="8">
        <v>5147.5</v>
      </c>
      <c r="K125" s="58">
        <v>21083</v>
      </c>
      <c r="L125" s="62">
        <v>1</v>
      </c>
      <c r="T125" s="69"/>
      <c r="U125" s="63"/>
    </row>
    <row r="126" spans="1:21" x14ac:dyDescent="0.3">
      <c r="A126" s="7">
        <v>3022</v>
      </c>
      <c r="B126" s="8">
        <v>1018439.84</v>
      </c>
      <c r="C126" s="8">
        <v>0</v>
      </c>
      <c r="D126" s="8">
        <v>51915.469999999987</v>
      </c>
      <c r="E126" s="8">
        <v>40660</v>
      </c>
      <c r="F126" s="8">
        <v>55315</v>
      </c>
      <c r="G126" s="63">
        <v>-981</v>
      </c>
      <c r="H126" s="41">
        <f t="shared" si="2"/>
        <v>54334</v>
      </c>
      <c r="I126" s="8">
        <v>2157.3000000000002</v>
      </c>
      <c r="J126" s="8">
        <v>6373.75</v>
      </c>
      <c r="K126" s="58">
        <v>34431</v>
      </c>
      <c r="L126" s="62">
        <v>1</v>
      </c>
      <c r="T126" s="69"/>
      <c r="U126" s="63"/>
    </row>
    <row r="127" spans="1:21" x14ac:dyDescent="0.3">
      <c r="A127" s="7">
        <v>3023</v>
      </c>
      <c r="B127" s="8">
        <v>993647.61</v>
      </c>
      <c r="C127" s="8">
        <v>0</v>
      </c>
      <c r="D127" s="8">
        <v>54118.1</v>
      </c>
      <c r="E127" s="8">
        <v>23240</v>
      </c>
      <c r="F127" s="8">
        <v>55018</v>
      </c>
      <c r="G127" s="63">
        <v>-1681</v>
      </c>
      <c r="H127" s="41">
        <f t="shared" si="2"/>
        <v>53337</v>
      </c>
      <c r="I127" s="8">
        <v>333.95999999999992</v>
      </c>
      <c r="J127" s="8">
        <v>6340</v>
      </c>
      <c r="K127" s="58">
        <v>14970</v>
      </c>
      <c r="L127" s="62">
        <v>1</v>
      </c>
      <c r="T127" s="69"/>
      <c r="U127" s="63"/>
    </row>
    <row r="128" spans="1:21" x14ac:dyDescent="0.3">
      <c r="A128" s="7">
        <v>3027</v>
      </c>
      <c r="B128" s="8">
        <v>1113449.5099999998</v>
      </c>
      <c r="C128" s="8">
        <v>0</v>
      </c>
      <c r="D128" s="8">
        <v>135683.87999999998</v>
      </c>
      <c r="E128" s="8">
        <v>112330.00000000001</v>
      </c>
      <c r="F128" s="8">
        <v>45092</v>
      </c>
      <c r="G128" s="63">
        <v>-420</v>
      </c>
      <c r="H128" s="41">
        <f t="shared" si="2"/>
        <v>44672</v>
      </c>
      <c r="I128" s="8">
        <v>1772.3000000000002</v>
      </c>
      <c r="J128" s="8">
        <v>6238.75</v>
      </c>
      <c r="K128" s="58">
        <v>26112</v>
      </c>
      <c r="L128" s="62">
        <v>1</v>
      </c>
      <c r="T128" s="69"/>
      <c r="U128" s="63"/>
    </row>
    <row r="129" spans="1:21" x14ac:dyDescent="0.3">
      <c r="A129" s="7">
        <v>3029</v>
      </c>
      <c r="B129" s="8">
        <v>1032583.3999999998</v>
      </c>
      <c r="C129" s="8">
        <v>0</v>
      </c>
      <c r="D129" s="8">
        <v>54615.35</v>
      </c>
      <c r="E129" s="8">
        <v>60240.000000000015</v>
      </c>
      <c r="F129" s="8">
        <v>49703</v>
      </c>
      <c r="G129" s="63">
        <v>561</v>
      </c>
      <c r="H129" s="41">
        <f t="shared" si="2"/>
        <v>50264</v>
      </c>
      <c r="I129" s="8">
        <v>2954.17</v>
      </c>
      <c r="J129" s="8">
        <v>6373.75</v>
      </c>
      <c r="K129" s="58">
        <v>27904</v>
      </c>
      <c r="L129" s="62">
        <v>1</v>
      </c>
      <c r="T129" s="69"/>
      <c r="U129" s="63"/>
    </row>
    <row r="130" spans="1:21" x14ac:dyDescent="0.3">
      <c r="A130" s="7">
        <v>3032</v>
      </c>
      <c r="B130" s="8">
        <v>995213.36999999988</v>
      </c>
      <c r="C130" s="8">
        <v>0</v>
      </c>
      <c r="D130" s="8">
        <v>45009.2</v>
      </c>
      <c r="E130" s="8">
        <v>104690</v>
      </c>
      <c r="F130" s="8">
        <v>43685</v>
      </c>
      <c r="G130" s="63">
        <v>-4906</v>
      </c>
      <c r="H130" s="41">
        <f t="shared" si="2"/>
        <v>38779</v>
      </c>
      <c r="I130" s="8">
        <v>1756.67</v>
      </c>
      <c r="J130" s="8">
        <v>6058.75</v>
      </c>
      <c r="K130" s="58">
        <v>34560</v>
      </c>
      <c r="L130" s="62">
        <v>1</v>
      </c>
      <c r="T130" s="69"/>
      <c r="U130" s="63"/>
    </row>
    <row r="131" spans="1:21" x14ac:dyDescent="0.3">
      <c r="A131" s="7">
        <v>3033</v>
      </c>
      <c r="B131" s="8">
        <v>950428.4700000002</v>
      </c>
      <c r="C131" s="8">
        <v>0</v>
      </c>
      <c r="D131" s="8">
        <v>34653.850000000006</v>
      </c>
      <c r="E131" s="8">
        <v>30299.999999999996</v>
      </c>
      <c r="F131" s="8">
        <v>46083</v>
      </c>
      <c r="G131" s="63">
        <v>0</v>
      </c>
      <c r="H131" s="41">
        <f t="shared" si="2"/>
        <v>46083</v>
      </c>
      <c r="I131" s="8">
        <v>355</v>
      </c>
      <c r="J131" s="8">
        <v>6137.5</v>
      </c>
      <c r="K131" s="58">
        <v>22580</v>
      </c>
      <c r="L131" s="62">
        <v>1</v>
      </c>
      <c r="T131" s="69"/>
      <c r="U131" s="63"/>
    </row>
    <row r="132" spans="1:21" x14ac:dyDescent="0.3">
      <c r="A132" s="7">
        <v>3034</v>
      </c>
      <c r="B132" s="8">
        <v>1008618.0300000003</v>
      </c>
      <c r="C132" s="8">
        <v>0</v>
      </c>
      <c r="D132" s="8">
        <v>50068.35</v>
      </c>
      <c r="E132" s="8">
        <v>31030.000000000007</v>
      </c>
      <c r="F132" s="8">
        <v>55334</v>
      </c>
      <c r="G132" s="63">
        <v>420</v>
      </c>
      <c r="H132" s="41">
        <f t="shared" si="2"/>
        <v>55754</v>
      </c>
      <c r="I132" s="8">
        <v>336.67000000000007</v>
      </c>
      <c r="J132" s="8">
        <v>6317.5</v>
      </c>
      <c r="K132" s="58">
        <v>27904</v>
      </c>
      <c r="L132" s="62">
        <v>1</v>
      </c>
      <c r="T132" s="69"/>
      <c r="U132" s="63"/>
    </row>
    <row r="133" spans="1:21" x14ac:dyDescent="0.3">
      <c r="A133" s="7">
        <v>3037</v>
      </c>
      <c r="B133" s="8">
        <v>970312.31999999983</v>
      </c>
      <c r="C133" s="8">
        <v>0</v>
      </c>
      <c r="D133" s="8">
        <v>57467.429999999993</v>
      </c>
      <c r="E133" s="8">
        <v>33650</v>
      </c>
      <c r="F133" s="8">
        <v>44557</v>
      </c>
      <c r="G133" s="63">
        <v>1543</v>
      </c>
      <c r="H133" s="41">
        <f t="shared" si="2"/>
        <v>46100</v>
      </c>
      <c r="I133" s="8">
        <v>441.88</v>
      </c>
      <c r="J133" s="8">
        <v>6272.5</v>
      </c>
      <c r="K133" s="58">
        <v>22330</v>
      </c>
      <c r="L133" s="62">
        <v>1</v>
      </c>
      <c r="T133" s="69"/>
      <c r="U133" s="63"/>
    </row>
    <row r="134" spans="1:21" x14ac:dyDescent="0.3">
      <c r="A134" s="7">
        <v>3042</v>
      </c>
      <c r="B134" s="8">
        <v>1020331.6100000001</v>
      </c>
      <c r="C134" s="8">
        <v>0</v>
      </c>
      <c r="D134" s="8">
        <v>43932.240000000005</v>
      </c>
      <c r="E134" s="8">
        <v>29210</v>
      </c>
      <c r="F134" s="8">
        <v>59645</v>
      </c>
      <c r="G134" s="63">
        <v>-1400.69</v>
      </c>
      <c r="H134" s="41">
        <f t="shared" si="2"/>
        <v>58244.31</v>
      </c>
      <c r="I134" s="8">
        <v>1505.21</v>
      </c>
      <c r="J134" s="8">
        <v>0</v>
      </c>
      <c r="K134" s="58">
        <v>3840</v>
      </c>
      <c r="L134" s="62">
        <v>1</v>
      </c>
      <c r="T134" s="69"/>
      <c r="U134" s="63"/>
    </row>
    <row r="135" spans="1:21" x14ac:dyDescent="0.3">
      <c r="A135" s="7">
        <v>3043</v>
      </c>
      <c r="B135" s="8">
        <v>558966.68000000017</v>
      </c>
      <c r="C135" s="8">
        <v>0</v>
      </c>
      <c r="D135" s="8">
        <v>103332.69</v>
      </c>
      <c r="E135" s="8">
        <v>42920.000000000007</v>
      </c>
      <c r="F135" s="8">
        <v>21742</v>
      </c>
      <c r="G135" s="63">
        <v>842</v>
      </c>
      <c r="H135" s="41">
        <f t="shared" si="2"/>
        <v>22584</v>
      </c>
      <c r="I135" s="8">
        <v>541.67000000000007</v>
      </c>
      <c r="J135" s="8">
        <v>4675</v>
      </c>
      <c r="K135" s="58">
        <v>7485</v>
      </c>
      <c r="L135" s="62">
        <v>1</v>
      </c>
      <c r="T135" s="69"/>
      <c r="U135" s="63"/>
    </row>
    <row r="136" spans="1:21" x14ac:dyDescent="0.3">
      <c r="A136" s="7">
        <v>3050</v>
      </c>
      <c r="B136" s="8">
        <v>3033445.3</v>
      </c>
      <c r="C136" s="8">
        <v>0</v>
      </c>
      <c r="D136" s="8">
        <v>170499.93</v>
      </c>
      <c r="E136" s="8">
        <v>117880</v>
      </c>
      <c r="F136" s="8">
        <v>127699</v>
      </c>
      <c r="G136" s="63">
        <v>421</v>
      </c>
      <c r="H136" s="41">
        <f t="shared" si="2"/>
        <v>128120</v>
      </c>
      <c r="I136" s="8">
        <v>6737.5</v>
      </c>
      <c r="J136" s="8">
        <v>11098.75</v>
      </c>
      <c r="K136" s="58">
        <v>73216</v>
      </c>
      <c r="L136" s="62">
        <v>1</v>
      </c>
      <c r="T136" s="69"/>
      <c r="U136" s="63"/>
    </row>
    <row r="137" spans="1:21" x14ac:dyDescent="0.3">
      <c r="A137" s="7">
        <v>3052</v>
      </c>
      <c r="B137" s="8">
        <v>1769327.2200000002</v>
      </c>
      <c r="C137" s="8">
        <v>0</v>
      </c>
      <c r="D137" s="8">
        <v>90631.26999999999</v>
      </c>
      <c r="E137" s="8">
        <v>110260.00000000003</v>
      </c>
      <c r="F137" s="8">
        <v>68185</v>
      </c>
      <c r="G137" s="63">
        <v>562</v>
      </c>
      <c r="H137" s="41">
        <f t="shared" si="2"/>
        <v>68747</v>
      </c>
      <c r="I137" s="8">
        <v>7228.13</v>
      </c>
      <c r="J137" s="8">
        <v>8050</v>
      </c>
      <c r="K137" s="58">
        <v>45568</v>
      </c>
      <c r="L137" s="62">
        <v>1</v>
      </c>
      <c r="T137" s="69"/>
      <c r="U137" s="63"/>
    </row>
    <row r="138" spans="1:21" x14ac:dyDescent="0.3">
      <c r="A138" s="7">
        <v>3053</v>
      </c>
      <c r="B138" s="8">
        <v>1076221.6299999999</v>
      </c>
      <c r="C138" s="8">
        <v>0</v>
      </c>
      <c r="D138" s="8">
        <v>87253.510000000009</v>
      </c>
      <c r="E138" s="8">
        <v>49130.000000000007</v>
      </c>
      <c r="F138" s="8">
        <v>52238</v>
      </c>
      <c r="G138" s="63">
        <v>421</v>
      </c>
      <c r="H138" s="41">
        <f t="shared" si="2"/>
        <v>52659</v>
      </c>
      <c r="I138" s="8">
        <v>2434.17</v>
      </c>
      <c r="J138" s="8">
        <v>6396.25</v>
      </c>
      <c r="K138" s="58">
        <v>36677</v>
      </c>
      <c r="L138" s="62">
        <v>1</v>
      </c>
      <c r="T138" s="69"/>
      <c r="U138" s="63"/>
    </row>
    <row r="139" spans="1:21" x14ac:dyDescent="0.3">
      <c r="A139" s="7">
        <v>3054</v>
      </c>
      <c r="B139" s="8">
        <v>764062.95000000019</v>
      </c>
      <c r="C139" s="8">
        <v>0</v>
      </c>
      <c r="D139" s="8">
        <v>62978.42</v>
      </c>
      <c r="E139" s="8">
        <v>11059.999999999998</v>
      </c>
      <c r="F139" s="8">
        <v>41340</v>
      </c>
      <c r="G139" s="63">
        <v>982</v>
      </c>
      <c r="H139" s="41">
        <f t="shared" si="2"/>
        <v>42322</v>
      </c>
      <c r="I139" s="8">
        <v>754.57999999999993</v>
      </c>
      <c r="J139" s="8">
        <v>5541.25</v>
      </c>
      <c r="K139" s="58">
        <v>17964</v>
      </c>
      <c r="L139" s="62">
        <v>1</v>
      </c>
      <c r="T139" s="69"/>
      <c r="U139" s="63"/>
    </row>
    <row r="140" spans="1:21" x14ac:dyDescent="0.3">
      <c r="A140" s="7">
        <v>3055</v>
      </c>
      <c r="B140" s="8">
        <v>1181556.98</v>
      </c>
      <c r="C140" s="8">
        <v>0</v>
      </c>
      <c r="D140" s="8">
        <v>64890.930000000008</v>
      </c>
      <c r="E140" s="8">
        <v>99015.000000000029</v>
      </c>
      <c r="F140" s="8">
        <v>47065</v>
      </c>
      <c r="G140" s="63">
        <v>-560</v>
      </c>
      <c r="H140" s="41">
        <f t="shared" si="2"/>
        <v>46505</v>
      </c>
      <c r="I140" s="8">
        <v>1435.63</v>
      </c>
      <c r="J140" s="8">
        <v>6261.25</v>
      </c>
      <c r="K140" s="58">
        <v>28928</v>
      </c>
      <c r="L140" s="62">
        <v>1</v>
      </c>
      <c r="T140" s="69"/>
      <c r="U140" s="63"/>
    </row>
    <row r="141" spans="1:21" x14ac:dyDescent="0.3">
      <c r="A141" s="7">
        <v>3057</v>
      </c>
      <c r="B141" s="8">
        <v>1027833.6599999998</v>
      </c>
      <c r="C141" s="8">
        <v>0</v>
      </c>
      <c r="D141" s="8">
        <v>42473.839999999989</v>
      </c>
      <c r="E141" s="8">
        <v>55070.000000000007</v>
      </c>
      <c r="F141" s="8">
        <v>43223</v>
      </c>
      <c r="G141" s="63">
        <v>1402</v>
      </c>
      <c r="H141" s="41">
        <f t="shared" si="2"/>
        <v>44625</v>
      </c>
      <c r="I141" s="8">
        <v>2982.3</v>
      </c>
      <c r="J141" s="8">
        <v>6182.5</v>
      </c>
      <c r="K141" s="58">
        <v>16342</v>
      </c>
      <c r="L141" s="62">
        <v>1</v>
      </c>
      <c r="T141" s="69"/>
      <c r="U141" s="63"/>
    </row>
    <row r="142" spans="1:21" x14ac:dyDescent="0.3">
      <c r="A142" s="7">
        <v>3061</v>
      </c>
      <c r="B142" s="8">
        <v>704799.12</v>
      </c>
      <c r="C142" s="8">
        <v>0</v>
      </c>
      <c r="D142" s="8">
        <v>784.28</v>
      </c>
      <c r="E142" s="8">
        <v>22510</v>
      </c>
      <c r="F142" s="8">
        <v>45409</v>
      </c>
      <c r="G142" s="63">
        <v>-279</v>
      </c>
      <c r="H142" s="41">
        <f t="shared" si="2"/>
        <v>45130</v>
      </c>
      <c r="I142" s="8">
        <v>360.82999999999993</v>
      </c>
      <c r="J142" s="8">
        <v>5462.5</v>
      </c>
      <c r="K142" s="58">
        <v>15220</v>
      </c>
      <c r="L142" s="62">
        <v>1</v>
      </c>
      <c r="T142" s="69"/>
      <c r="U142" s="63"/>
    </row>
    <row r="143" spans="1:21" x14ac:dyDescent="0.3">
      <c r="A143" s="7">
        <v>3062</v>
      </c>
      <c r="B143" s="8">
        <v>764091.8400000002</v>
      </c>
      <c r="C143" s="8">
        <v>0</v>
      </c>
      <c r="D143" s="8">
        <v>56715.569999999985</v>
      </c>
      <c r="E143" s="8">
        <v>25450</v>
      </c>
      <c r="F143" s="8">
        <v>37691</v>
      </c>
      <c r="G143" s="63">
        <v>-1822</v>
      </c>
      <c r="H143" s="41">
        <f t="shared" si="2"/>
        <v>35869</v>
      </c>
      <c r="I143" s="8">
        <v>439.57999999999993</v>
      </c>
      <c r="J143" s="8">
        <v>5620</v>
      </c>
      <c r="K143" s="58">
        <v>22081</v>
      </c>
      <c r="L143" s="62">
        <v>1</v>
      </c>
      <c r="T143" s="69"/>
      <c r="U143" s="63"/>
    </row>
    <row r="144" spans="1:21" x14ac:dyDescent="0.3">
      <c r="A144" s="7">
        <v>3067</v>
      </c>
      <c r="B144" s="8">
        <v>1835781.37</v>
      </c>
      <c r="C144" s="8">
        <v>0</v>
      </c>
      <c r="D144" s="8">
        <v>85416.44</v>
      </c>
      <c r="E144" s="8">
        <v>137330.00000000003</v>
      </c>
      <c r="F144" s="8">
        <v>77553</v>
      </c>
      <c r="G144" s="63">
        <v>-6028</v>
      </c>
      <c r="H144" s="41">
        <f t="shared" si="2"/>
        <v>71525</v>
      </c>
      <c r="I144" s="8">
        <v>1254.3800000000001</v>
      </c>
      <c r="J144" s="8">
        <v>7481.88</v>
      </c>
      <c r="K144" s="58">
        <v>33792</v>
      </c>
      <c r="L144" s="62">
        <v>1</v>
      </c>
      <c r="T144" s="69"/>
      <c r="U144" s="63"/>
    </row>
    <row r="145" spans="1:21" x14ac:dyDescent="0.3">
      <c r="A145" s="7">
        <v>3069</v>
      </c>
      <c r="B145" s="8">
        <v>622821.84999999986</v>
      </c>
      <c r="C145" s="8">
        <v>0</v>
      </c>
      <c r="D145" s="8">
        <v>124978.35</v>
      </c>
      <c r="E145" s="8">
        <v>37189.000000000007</v>
      </c>
      <c r="F145" s="8">
        <v>31788</v>
      </c>
      <c r="G145" s="63">
        <v>-1121</v>
      </c>
      <c r="H145" s="41">
        <f t="shared" si="2"/>
        <v>30667</v>
      </c>
      <c r="I145" s="8">
        <v>420.82999999999993</v>
      </c>
      <c r="J145" s="8">
        <v>4945</v>
      </c>
      <c r="K145" s="58">
        <v>5489</v>
      </c>
      <c r="L145" s="62">
        <v>1</v>
      </c>
      <c r="T145" s="69"/>
      <c r="U145" s="63"/>
    </row>
    <row r="146" spans="1:21" x14ac:dyDescent="0.3">
      <c r="A146" s="7">
        <v>3072</v>
      </c>
      <c r="B146" s="8">
        <v>942321.59000000008</v>
      </c>
      <c r="C146" s="8">
        <v>0</v>
      </c>
      <c r="D146" s="8">
        <v>28100.500000000004</v>
      </c>
      <c r="E146" s="8">
        <v>68310.000000000015</v>
      </c>
      <c r="F146" s="8">
        <v>17791</v>
      </c>
      <c r="G146" s="63">
        <v>0</v>
      </c>
      <c r="H146" s="41">
        <f t="shared" si="2"/>
        <v>17791</v>
      </c>
      <c r="I146" s="8">
        <v>3038.55</v>
      </c>
      <c r="J146" s="8">
        <v>6002.5</v>
      </c>
      <c r="K146" s="58">
        <v>10230</v>
      </c>
      <c r="L146" s="62">
        <v>1</v>
      </c>
      <c r="T146" s="69"/>
      <c r="U146" s="63"/>
    </row>
    <row r="147" spans="1:21" x14ac:dyDescent="0.3">
      <c r="A147" s="7">
        <v>3073</v>
      </c>
      <c r="B147" s="8">
        <v>684179.53</v>
      </c>
      <c r="C147" s="8">
        <v>0</v>
      </c>
      <c r="D147" s="8">
        <v>43426.84</v>
      </c>
      <c r="E147" s="8">
        <v>27730</v>
      </c>
      <c r="F147" s="8">
        <v>62811</v>
      </c>
      <c r="G147" s="63">
        <v>-3223</v>
      </c>
      <c r="H147" s="41">
        <f t="shared" si="2"/>
        <v>59588</v>
      </c>
      <c r="I147" s="8">
        <v>1654.17</v>
      </c>
      <c r="J147" s="8">
        <v>5361.25</v>
      </c>
      <c r="K147" s="58">
        <v>10105</v>
      </c>
      <c r="L147" s="62">
        <v>1</v>
      </c>
      <c r="T147" s="69"/>
      <c r="U147" s="63"/>
    </row>
    <row r="148" spans="1:21" x14ac:dyDescent="0.3">
      <c r="A148" s="7">
        <v>3081</v>
      </c>
      <c r="B148" s="8">
        <v>1299815.7</v>
      </c>
      <c r="C148" s="8">
        <v>0</v>
      </c>
      <c r="D148" s="8">
        <v>69273.87999999999</v>
      </c>
      <c r="E148" s="8">
        <v>13970</v>
      </c>
      <c r="F148" s="8">
        <v>146433</v>
      </c>
      <c r="G148" s="63">
        <v>-3644</v>
      </c>
      <c r="H148" s="41">
        <f t="shared" si="2"/>
        <v>142789</v>
      </c>
      <c r="I148" s="8">
        <v>1030.21</v>
      </c>
      <c r="J148" s="8">
        <v>7037.5</v>
      </c>
      <c r="K148" s="58">
        <v>26368</v>
      </c>
      <c r="L148" s="62">
        <v>1</v>
      </c>
      <c r="T148" s="69"/>
      <c r="U148" s="63"/>
    </row>
    <row r="149" spans="1:21" x14ac:dyDescent="0.3">
      <c r="A149" s="7">
        <v>3082</v>
      </c>
      <c r="B149" s="8">
        <v>510033.79</v>
      </c>
      <c r="C149" s="8">
        <v>0</v>
      </c>
      <c r="D149" s="8">
        <v>28109.7</v>
      </c>
      <c r="E149" s="8">
        <v>5530</v>
      </c>
      <c r="F149" s="8">
        <v>29983</v>
      </c>
      <c r="G149" s="63">
        <v>1123</v>
      </c>
      <c r="H149" s="41">
        <f t="shared" si="2"/>
        <v>31106</v>
      </c>
      <c r="I149" s="8">
        <v>557.70999999999992</v>
      </c>
      <c r="J149" s="8">
        <v>4911.25</v>
      </c>
      <c r="K149" s="58">
        <v>6362</v>
      </c>
      <c r="L149" s="62">
        <v>1</v>
      </c>
      <c r="T149" s="69"/>
      <c r="U149" s="63"/>
    </row>
    <row r="150" spans="1:21" x14ac:dyDescent="0.3">
      <c r="A150" s="7">
        <v>3083</v>
      </c>
      <c r="B150" s="8">
        <v>594430.87</v>
      </c>
      <c r="C150" s="8">
        <v>0</v>
      </c>
      <c r="D150" s="8">
        <v>66171.210000000006</v>
      </c>
      <c r="E150" s="8">
        <v>60680.000000000007</v>
      </c>
      <c r="F150" s="8">
        <v>20778</v>
      </c>
      <c r="G150" s="63">
        <v>-419</v>
      </c>
      <c r="H150" s="41">
        <f t="shared" si="2"/>
        <v>20359</v>
      </c>
      <c r="I150" s="8">
        <v>875.63000000000011</v>
      </c>
      <c r="J150" s="8">
        <v>4708.75</v>
      </c>
      <c r="K150" s="58">
        <v>7236</v>
      </c>
      <c r="L150" s="62">
        <v>1</v>
      </c>
      <c r="T150" s="69"/>
      <c r="U150" s="63"/>
    </row>
    <row r="151" spans="1:21" x14ac:dyDescent="0.3">
      <c r="A151" s="7">
        <v>3084</v>
      </c>
      <c r="B151" s="8">
        <v>846200.69000000006</v>
      </c>
      <c r="C151" s="8">
        <v>0</v>
      </c>
      <c r="D151" s="8">
        <v>73291.820000000007</v>
      </c>
      <c r="E151" s="8">
        <v>56940.000000000007</v>
      </c>
      <c r="F151" s="8">
        <v>39248</v>
      </c>
      <c r="G151" s="63">
        <v>-1121</v>
      </c>
      <c r="H151" s="41">
        <f t="shared" si="2"/>
        <v>38127</v>
      </c>
      <c r="I151" s="8">
        <v>851.88000000000011</v>
      </c>
      <c r="J151" s="8">
        <v>0</v>
      </c>
      <c r="K151" s="58">
        <v>4890</v>
      </c>
      <c r="L151" s="62">
        <v>1</v>
      </c>
      <c r="T151" s="69"/>
      <c r="U151" s="63"/>
    </row>
    <row r="152" spans="1:21" x14ac:dyDescent="0.3">
      <c r="A152" s="7">
        <v>3088</v>
      </c>
      <c r="B152" s="8">
        <v>1994378.84</v>
      </c>
      <c r="C152" s="8">
        <v>0</v>
      </c>
      <c r="D152" s="8">
        <v>65854.22</v>
      </c>
      <c r="E152" s="8">
        <v>116840</v>
      </c>
      <c r="F152" s="8">
        <v>93302</v>
      </c>
      <c r="G152" s="63">
        <v>-5046</v>
      </c>
      <c r="H152" s="41">
        <f t="shared" si="2"/>
        <v>88256</v>
      </c>
      <c r="I152" s="8">
        <v>5550</v>
      </c>
      <c r="J152" s="8">
        <v>8505.630000000001</v>
      </c>
      <c r="K152" s="58">
        <v>70656</v>
      </c>
      <c r="L152" s="62">
        <v>1</v>
      </c>
      <c r="T152" s="69"/>
      <c r="U152" s="63"/>
    </row>
    <row r="153" spans="1:21" x14ac:dyDescent="0.3">
      <c r="A153" s="7">
        <v>3089</v>
      </c>
      <c r="B153" s="8">
        <v>1012218.73</v>
      </c>
      <c r="C153" s="8">
        <v>0</v>
      </c>
      <c r="D153" s="8">
        <v>29294.510000000002</v>
      </c>
      <c r="E153" s="8">
        <v>54760.000000000015</v>
      </c>
      <c r="F153" s="8">
        <v>47536</v>
      </c>
      <c r="G153" s="63">
        <v>0</v>
      </c>
      <c r="H153" s="41">
        <f t="shared" si="2"/>
        <v>47536</v>
      </c>
      <c r="I153" s="8">
        <v>3276.05</v>
      </c>
      <c r="J153" s="8">
        <v>6283.75</v>
      </c>
      <c r="K153" s="58">
        <v>18214</v>
      </c>
      <c r="L153" s="62">
        <v>1</v>
      </c>
      <c r="T153" s="69"/>
      <c r="U153" s="63"/>
    </row>
    <row r="154" spans="1:21" x14ac:dyDescent="0.3">
      <c r="A154" s="7">
        <v>3090</v>
      </c>
      <c r="B154" s="8">
        <v>699251.79000000015</v>
      </c>
      <c r="C154" s="8">
        <v>0</v>
      </c>
      <c r="D154" s="8">
        <v>32903.029999999992</v>
      </c>
      <c r="E154" s="8">
        <v>16280</v>
      </c>
      <c r="F154" s="8">
        <v>38296</v>
      </c>
      <c r="G154" s="63">
        <v>141</v>
      </c>
      <c r="H154" s="41">
        <f t="shared" si="2"/>
        <v>38437</v>
      </c>
      <c r="I154" s="8">
        <v>945.82999999999993</v>
      </c>
      <c r="J154" s="8">
        <v>5383.75</v>
      </c>
      <c r="K154" s="58">
        <v>13972</v>
      </c>
      <c r="L154" s="62">
        <v>1</v>
      </c>
      <c r="T154" s="69"/>
      <c r="U154" s="63"/>
    </row>
    <row r="155" spans="1:21" x14ac:dyDescent="0.3">
      <c r="A155" s="7">
        <v>3091</v>
      </c>
      <c r="B155" s="8">
        <v>560109.02999999991</v>
      </c>
      <c r="C155" s="8">
        <v>0</v>
      </c>
      <c r="D155" s="8">
        <v>62187.1</v>
      </c>
      <c r="E155" s="8">
        <v>26640</v>
      </c>
      <c r="F155" s="8">
        <v>26658</v>
      </c>
      <c r="G155" s="63">
        <v>-139</v>
      </c>
      <c r="H155" s="41">
        <f t="shared" si="2"/>
        <v>26519</v>
      </c>
      <c r="I155" s="8">
        <v>599.38</v>
      </c>
      <c r="J155" s="8">
        <v>4911.25</v>
      </c>
      <c r="K155" s="58">
        <v>5240</v>
      </c>
      <c r="L155" s="62">
        <v>1</v>
      </c>
      <c r="T155" s="69"/>
      <c r="U155" s="63"/>
    </row>
    <row r="156" spans="1:21" x14ac:dyDescent="0.3">
      <c r="A156" s="7">
        <v>3092</v>
      </c>
      <c r="B156" s="8">
        <v>845676.76</v>
      </c>
      <c r="C156" s="8">
        <v>0</v>
      </c>
      <c r="D156" s="8">
        <v>16036.01</v>
      </c>
      <c r="E156" s="8">
        <v>32870</v>
      </c>
      <c r="F156" s="8">
        <v>28563</v>
      </c>
      <c r="G156" s="63">
        <v>0</v>
      </c>
      <c r="H156" s="41">
        <f t="shared" si="2"/>
        <v>28563</v>
      </c>
      <c r="I156" s="8">
        <v>460.20999999999992</v>
      </c>
      <c r="J156" s="8">
        <v>5946.25</v>
      </c>
      <c r="K156" s="58">
        <v>14222</v>
      </c>
      <c r="L156" s="62">
        <v>1</v>
      </c>
      <c r="T156" s="69"/>
      <c r="U156" s="63"/>
    </row>
    <row r="157" spans="1:21" x14ac:dyDescent="0.3">
      <c r="A157" s="7">
        <v>3108</v>
      </c>
      <c r="B157" s="8">
        <v>1159600.4999999998</v>
      </c>
      <c r="C157" s="8">
        <v>0</v>
      </c>
      <c r="D157" s="8">
        <v>127668.15999999999</v>
      </c>
      <c r="E157" s="8">
        <v>109310.00000000003</v>
      </c>
      <c r="F157" s="8">
        <v>45753</v>
      </c>
      <c r="G157" s="63">
        <v>421</v>
      </c>
      <c r="H157" s="41">
        <f t="shared" si="2"/>
        <v>46174</v>
      </c>
      <c r="I157" s="8">
        <v>5908.33</v>
      </c>
      <c r="J157" s="8">
        <v>6396.25</v>
      </c>
      <c r="K157" s="58">
        <v>23079</v>
      </c>
      <c r="L157" s="62">
        <v>1</v>
      </c>
      <c r="T157" s="69"/>
      <c r="U157" s="63"/>
    </row>
    <row r="158" spans="1:21" x14ac:dyDescent="0.3">
      <c r="A158" s="7">
        <v>3109</v>
      </c>
      <c r="B158" s="8">
        <v>1036345.8800000001</v>
      </c>
      <c r="C158" s="8">
        <v>0</v>
      </c>
      <c r="D158" s="8">
        <v>77953.62999999999</v>
      </c>
      <c r="E158" s="8">
        <v>23680</v>
      </c>
      <c r="F158" s="8">
        <v>58568</v>
      </c>
      <c r="G158" s="63">
        <v>0</v>
      </c>
      <c r="H158" s="41">
        <f t="shared" si="2"/>
        <v>58568</v>
      </c>
      <c r="I158" s="8">
        <v>502.30000000000007</v>
      </c>
      <c r="J158" s="8">
        <v>6385</v>
      </c>
      <c r="K158" s="58">
        <v>31744</v>
      </c>
      <c r="L158" s="62">
        <v>1</v>
      </c>
      <c r="T158" s="69"/>
      <c r="U158" s="63"/>
    </row>
    <row r="159" spans="1:21" x14ac:dyDescent="0.3">
      <c r="A159" s="7">
        <v>3111</v>
      </c>
      <c r="B159" s="8">
        <v>1172611.77</v>
      </c>
      <c r="C159" s="8">
        <v>0</v>
      </c>
      <c r="D159" s="8">
        <v>126212.37</v>
      </c>
      <c r="E159" s="8">
        <v>133200</v>
      </c>
      <c r="F159" s="8">
        <v>44746</v>
      </c>
      <c r="G159" s="63">
        <v>-3365</v>
      </c>
      <c r="H159" s="41">
        <f t="shared" si="2"/>
        <v>41381</v>
      </c>
      <c r="I159" s="8">
        <v>5914.58</v>
      </c>
      <c r="J159" s="8">
        <v>6656.7999999999993</v>
      </c>
      <c r="K159" s="58">
        <v>34048</v>
      </c>
      <c r="L159" s="62">
        <v>1</v>
      </c>
      <c r="T159" s="69"/>
      <c r="U159" s="63"/>
    </row>
    <row r="160" spans="1:21" x14ac:dyDescent="0.3">
      <c r="A160" s="7">
        <v>3117</v>
      </c>
      <c r="B160" s="8">
        <v>1094569.1099999999</v>
      </c>
      <c r="C160" s="8">
        <v>0</v>
      </c>
      <c r="D160" s="8">
        <v>59368.15</v>
      </c>
      <c r="E160" s="8">
        <v>100640.00000000003</v>
      </c>
      <c r="F160" s="8">
        <v>35642</v>
      </c>
      <c r="G160" s="63">
        <v>-139</v>
      </c>
      <c r="H160" s="41">
        <f t="shared" si="2"/>
        <v>35503</v>
      </c>
      <c r="I160" s="8">
        <v>5670.83</v>
      </c>
      <c r="J160" s="8">
        <v>6272.5</v>
      </c>
      <c r="K160" s="58">
        <v>23827</v>
      </c>
      <c r="L160" s="62">
        <v>1</v>
      </c>
      <c r="T160" s="69"/>
      <c r="U160" s="63"/>
    </row>
    <row r="161" spans="1:21" x14ac:dyDescent="0.3">
      <c r="A161" s="7">
        <v>3120</v>
      </c>
      <c r="B161" s="8">
        <v>1055931.1299999999</v>
      </c>
      <c r="C161" s="8">
        <v>0</v>
      </c>
      <c r="D161" s="8">
        <v>76899.150000000009</v>
      </c>
      <c r="E161" s="8">
        <v>43230</v>
      </c>
      <c r="F161" s="8">
        <v>54314</v>
      </c>
      <c r="G161" s="63">
        <v>-700</v>
      </c>
      <c r="H161" s="41">
        <f t="shared" si="2"/>
        <v>53614</v>
      </c>
      <c r="I161" s="8">
        <v>688.96</v>
      </c>
      <c r="J161" s="8">
        <v>6362.5</v>
      </c>
      <c r="K161" s="58">
        <v>28672</v>
      </c>
      <c r="L161" s="62">
        <v>1</v>
      </c>
      <c r="T161" s="69"/>
      <c r="U161" s="63"/>
    </row>
    <row r="162" spans="1:21" x14ac:dyDescent="0.3">
      <c r="A162" s="7">
        <v>3122</v>
      </c>
      <c r="B162" s="8">
        <v>1986416.6299999997</v>
      </c>
      <c r="C162" s="8">
        <v>0</v>
      </c>
      <c r="D162" s="8">
        <v>120710.79</v>
      </c>
      <c r="E162" s="8">
        <v>47892.000000000007</v>
      </c>
      <c r="F162" s="8">
        <v>85845</v>
      </c>
      <c r="G162" s="63">
        <v>4347</v>
      </c>
      <c r="H162" s="41">
        <f t="shared" si="2"/>
        <v>90192</v>
      </c>
      <c r="I162" s="8">
        <v>478.95999999999992</v>
      </c>
      <c r="J162" s="8">
        <v>8578.75</v>
      </c>
      <c r="K162" s="58">
        <v>35072</v>
      </c>
      <c r="L162" s="62">
        <v>1</v>
      </c>
      <c r="T162" s="69"/>
      <c r="U162" s="63"/>
    </row>
    <row r="163" spans="1:21" x14ac:dyDescent="0.3">
      <c r="A163" s="7">
        <v>3123</v>
      </c>
      <c r="B163" s="8">
        <v>607049.80000000005</v>
      </c>
      <c r="C163" s="8">
        <v>0</v>
      </c>
      <c r="D163" s="8">
        <v>83579.389999999985</v>
      </c>
      <c r="E163" s="8">
        <v>28723.389999999996</v>
      </c>
      <c r="F163" s="8">
        <v>28581</v>
      </c>
      <c r="G163" s="63">
        <v>0</v>
      </c>
      <c r="H163" s="41">
        <f t="shared" si="2"/>
        <v>28581</v>
      </c>
      <c r="I163" s="8">
        <v>315.63</v>
      </c>
      <c r="J163" s="8">
        <v>5068.75</v>
      </c>
      <c r="K163" s="58">
        <v>6113</v>
      </c>
      <c r="L163" s="62">
        <v>1</v>
      </c>
      <c r="T163" s="69"/>
      <c r="U163" s="63"/>
    </row>
    <row r="164" spans="1:21" x14ac:dyDescent="0.3">
      <c r="A164" s="7">
        <v>3126</v>
      </c>
      <c r="B164" s="8">
        <v>615203.21</v>
      </c>
      <c r="C164" s="8">
        <v>0</v>
      </c>
      <c r="D164" s="8">
        <v>0</v>
      </c>
      <c r="E164" s="8">
        <v>48060.000000000007</v>
      </c>
      <c r="F164" s="8">
        <v>35117</v>
      </c>
      <c r="G164" s="63">
        <v>0</v>
      </c>
      <c r="H164" s="41">
        <f t="shared" si="2"/>
        <v>35117</v>
      </c>
      <c r="I164" s="8">
        <v>547.07999999999993</v>
      </c>
      <c r="J164" s="8">
        <v>5113.75</v>
      </c>
      <c r="K164" s="58">
        <v>11228</v>
      </c>
      <c r="L164" s="62">
        <v>1</v>
      </c>
      <c r="T164" s="69"/>
      <c r="U164" s="63"/>
    </row>
    <row r="165" spans="1:21" x14ac:dyDescent="0.3">
      <c r="A165" s="7">
        <v>3129</v>
      </c>
      <c r="B165" s="8">
        <v>1080098.21</v>
      </c>
      <c r="C165" s="8">
        <v>0</v>
      </c>
      <c r="D165" s="8">
        <v>148944.25999999998</v>
      </c>
      <c r="E165" s="8">
        <v>48759.999999999993</v>
      </c>
      <c r="F165" s="8">
        <v>80332</v>
      </c>
      <c r="G165" s="63">
        <v>0</v>
      </c>
      <c r="H165" s="41">
        <f t="shared" si="2"/>
        <v>80332</v>
      </c>
      <c r="I165" s="8">
        <v>6643.25</v>
      </c>
      <c r="J165" s="8">
        <v>6168.4400000000005</v>
      </c>
      <c r="K165" s="58">
        <v>31488</v>
      </c>
      <c r="L165" s="62">
        <v>1</v>
      </c>
      <c r="T165" s="69"/>
      <c r="U165" s="63"/>
    </row>
    <row r="166" spans="1:21" x14ac:dyDescent="0.3">
      <c r="A166" s="7">
        <v>3130</v>
      </c>
      <c r="B166" s="8">
        <v>642074.50999999989</v>
      </c>
      <c r="C166" s="8">
        <v>0</v>
      </c>
      <c r="D166" s="8">
        <v>31127.999999999996</v>
      </c>
      <c r="E166" s="8">
        <v>22200</v>
      </c>
      <c r="F166" s="8">
        <v>32345</v>
      </c>
      <c r="G166" s="63">
        <v>1683</v>
      </c>
      <c r="H166" s="41">
        <f t="shared" si="2"/>
        <v>34028</v>
      </c>
      <c r="I166" s="8">
        <v>1120.21</v>
      </c>
      <c r="J166" s="8">
        <v>5327.5</v>
      </c>
      <c r="K166" s="58">
        <v>9606</v>
      </c>
      <c r="L166" s="62">
        <v>1</v>
      </c>
      <c r="T166" s="69"/>
      <c r="U166" s="63"/>
    </row>
    <row r="167" spans="1:21" x14ac:dyDescent="0.3">
      <c r="A167" s="7">
        <v>3136</v>
      </c>
      <c r="B167" s="8">
        <v>596841.56000000017</v>
      </c>
      <c r="C167" s="8">
        <v>0</v>
      </c>
      <c r="D167" s="8">
        <v>80891.849999999991</v>
      </c>
      <c r="E167" s="8">
        <v>11380.000000000002</v>
      </c>
      <c r="F167" s="8">
        <v>36252</v>
      </c>
      <c r="G167" s="63">
        <v>-139</v>
      </c>
      <c r="H167" s="41">
        <f t="shared" si="2"/>
        <v>36113</v>
      </c>
      <c r="I167" s="8">
        <v>439.57999999999993</v>
      </c>
      <c r="J167" s="8">
        <v>5170</v>
      </c>
      <c r="K167" s="58">
        <v>4790</v>
      </c>
      <c r="L167" s="62">
        <v>1</v>
      </c>
      <c r="T167" s="69"/>
      <c r="U167" s="63"/>
    </row>
    <row r="168" spans="1:21" x14ac:dyDescent="0.3">
      <c r="A168" s="7">
        <v>3137</v>
      </c>
      <c r="B168" s="8">
        <v>594044.81999999995</v>
      </c>
      <c r="C168" s="8">
        <v>0</v>
      </c>
      <c r="D168" s="8">
        <v>43701.140000000007</v>
      </c>
      <c r="E168" s="8">
        <v>29940</v>
      </c>
      <c r="F168" s="8">
        <v>32782</v>
      </c>
      <c r="G168" s="63">
        <v>-840</v>
      </c>
      <c r="H168" s="41">
        <f t="shared" si="2"/>
        <v>31942</v>
      </c>
      <c r="I168" s="8">
        <v>1243.75</v>
      </c>
      <c r="J168" s="8">
        <v>4978.75</v>
      </c>
      <c r="K168" s="58">
        <v>11976</v>
      </c>
      <c r="L168" s="62">
        <v>1</v>
      </c>
      <c r="T168" s="69"/>
      <c r="U168" s="63"/>
    </row>
    <row r="169" spans="1:21" x14ac:dyDescent="0.3">
      <c r="A169" s="7">
        <v>3138</v>
      </c>
      <c r="B169" s="8">
        <v>598655.8899999999</v>
      </c>
      <c r="C169" s="8">
        <v>0</v>
      </c>
      <c r="D169" s="8">
        <v>42610.410000000011</v>
      </c>
      <c r="E169" s="8">
        <v>36220</v>
      </c>
      <c r="F169" s="8">
        <v>31065</v>
      </c>
      <c r="G169" s="63">
        <v>-419</v>
      </c>
      <c r="H169" s="41">
        <f t="shared" si="2"/>
        <v>30646</v>
      </c>
      <c r="I169" s="8">
        <v>1052.0500000000002</v>
      </c>
      <c r="J169" s="8">
        <v>4900</v>
      </c>
      <c r="K169" s="58">
        <v>8358</v>
      </c>
      <c r="L169" s="62">
        <v>1</v>
      </c>
      <c r="T169" s="69"/>
      <c r="U169" s="63"/>
    </row>
    <row r="170" spans="1:21" x14ac:dyDescent="0.3">
      <c r="A170" s="7">
        <v>3139</v>
      </c>
      <c r="B170" s="8">
        <v>656431.8600000001</v>
      </c>
      <c r="C170" s="8">
        <v>0</v>
      </c>
      <c r="D170" s="8">
        <v>60039.760000000009</v>
      </c>
      <c r="E170" s="8">
        <v>25159.999999999996</v>
      </c>
      <c r="F170" s="8">
        <v>37795</v>
      </c>
      <c r="G170" s="63">
        <v>0</v>
      </c>
      <c r="H170" s="41">
        <f t="shared" si="2"/>
        <v>37795</v>
      </c>
      <c r="I170" s="8">
        <v>1360.42</v>
      </c>
      <c r="J170" s="8">
        <v>5147.5</v>
      </c>
      <c r="K170" s="58">
        <v>19087</v>
      </c>
      <c r="L170" s="62">
        <v>1</v>
      </c>
      <c r="T170" s="69"/>
      <c r="U170" s="63"/>
    </row>
    <row r="171" spans="1:21" x14ac:dyDescent="0.3">
      <c r="A171" s="7">
        <v>3145</v>
      </c>
      <c r="B171" s="8">
        <v>890223.22999999986</v>
      </c>
      <c r="C171" s="8">
        <v>0</v>
      </c>
      <c r="D171" s="8">
        <v>88780.930000000008</v>
      </c>
      <c r="E171" s="8">
        <v>66480.000000000015</v>
      </c>
      <c r="F171" s="8">
        <v>48533</v>
      </c>
      <c r="G171" s="63">
        <v>-2803</v>
      </c>
      <c r="H171" s="41">
        <f t="shared" si="2"/>
        <v>45730</v>
      </c>
      <c r="I171" s="8">
        <v>2186.3000000000002</v>
      </c>
      <c r="J171" s="8">
        <v>5766.25</v>
      </c>
      <c r="K171" s="58">
        <v>12226</v>
      </c>
      <c r="L171" s="62">
        <v>1</v>
      </c>
      <c r="T171" s="69"/>
      <c r="U171" s="63"/>
    </row>
    <row r="172" spans="1:21" x14ac:dyDescent="0.3">
      <c r="A172" s="7">
        <v>3146</v>
      </c>
      <c r="B172" s="8">
        <v>524707.69999999995</v>
      </c>
      <c r="C172" s="8">
        <v>0</v>
      </c>
      <c r="D172" s="8">
        <v>26519.599999999999</v>
      </c>
      <c r="E172" s="8">
        <v>10360</v>
      </c>
      <c r="F172" s="8">
        <v>31531</v>
      </c>
      <c r="G172" s="63">
        <v>0</v>
      </c>
      <c r="H172" s="41">
        <f t="shared" si="2"/>
        <v>31531</v>
      </c>
      <c r="I172" s="8">
        <v>636.45999999999992</v>
      </c>
      <c r="J172" s="8">
        <v>4922.5</v>
      </c>
      <c r="K172" s="58">
        <v>6030</v>
      </c>
      <c r="L172" s="62">
        <v>1</v>
      </c>
      <c r="T172" s="69"/>
      <c r="U172" s="63"/>
    </row>
    <row r="173" spans="1:21" x14ac:dyDescent="0.3">
      <c r="A173" s="7">
        <v>3149</v>
      </c>
      <c r="B173" s="8">
        <v>1078945.98</v>
      </c>
      <c r="C173" s="8">
        <v>0</v>
      </c>
      <c r="D173" s="8">
        <v>130968.68</v>
      </c>
      <c r="E173" s="8">
        <v>60520.000000000015</v>
      </c>
      <c r="F173" s="8">
        <v>56729</v>
      </c>
      <c r="G173" s="63">
        <v>2244</v>
      </c>
      <c r="H173" s="41">
        <f t="shared" si="2"/>
        <v>58973</v>
      </c>
      <c r="I173" s="8">
        <v>3280.21</v>
      </c>
      <c r="J173" s="8">
        <v>6272.5</v>
      </c>
      <c r="K173" s="58">
        <v>19336</v>
      </c>
      <c r="L173" s="62">
        <v>1</v>
      </c>
      <c r="T173" s="69"/>
      <c r="U173" s="63"/>
    </row>
    <row r="174" spans="1:21" x14ac:dyDescent="0.3">
      <c r="A174" s="7">
        <v>3150</v>
      </c>
      <c r="B174" s="8">
        <v>810496.43</v>
      </c>
      <c r="C174" s="8">
        <v>0</v>
      </c>
      <c r="D174" s="8">
        <v>74913.160000000018</v>
      </c>
      <c r="E174" s="8">
        <v>73299.37000000001</v>
      </c>
      <c r="F174" s="8">
        <v>26346</v>
      </c>
      <c r="G174" s="63">
        <v>2844</v>
      </c>
      <c r="H174" s="41">
        <f t="shared" si="2"/>
        <v>29190</v>
      </c>
      <c r="I174" s="8">
        <v>862.71</v>
      </c>
      <c r="J174" s="8">
        <v>5170</v>
      </c>
      <c r="K174" s="58">
        <v>1040</v>
      </c>
      <c r="L174" s="62">
        <v>1</v>
      </c>
      <c r="T174" s="69"/>
      <c r="U174" s="63"/>
    </row>
    <row r="175" spans="1:21" x14ac:dyDescent="0.3">
      <c r="A175" s="7">
        <v>3153</v>
      </c>
      <c r="B175" s="8">
        <v>583478.24000000011</v>
      </c>
      <c r="C175" s="8">
        <v>0</v>
      </c>
      <c r="D175" s="8">
        <v>48770.259999999987</v>
      </c>
      <c r="E175" s="8">
        <v>20730</v>
      </c>
      <c r="F175" s="8">
        <v>35638</v>
      </c>
      <c r="G175" s="63">
        <v>0</v>
      </c>
      <c r="H175" s="41">
        <f t="shared" si="2"/>
        <v>35638</v>
      </c>
      <c r="I175" s="8">
        <v>1215.6300000000001</v>
      </c>
      <c r="J175" s="8">
        <v>5170</v>
      </c>
      <c r="K175" s="58">
        <v>509</v>
      </c>
      <c r="L175" s="62">
        <v>1</v>
      </c>
      <c r="T175" s="69"/>
      <c r="U175" s="63"/>
    </row>
    <row r="176" spans="1:21" x14ac:dyDescent="0.3">
      <c r="A176" s="7">
        <v>3154</v>
      </c>
      <c r="B176" s="8">
        <v>910524.08</v>
      </c>
      <c r="C176" s="8">
        <v>0</v>
      </c>
      <c r="D176" s="8">
        <v>24876.490000000005</v>
      </c>
      <c r="E176" s="8">
        <v>26650</v>
      </c>
      <c r="F176" s="8">
        <v>48750</v>
      </c>
      <c r="G176" s="63">
        <v>-280</v>
      </c>
      <c r="H176" s="41">
        <f t="shared" si="2"/>
        <v>48470</v>
      </c>
      <c r="I176" s="8">
        <v>1239.58</v>
      </c>
      <c r="J176" s="8">
        <v>6205</v>
      </c>
      <c r="K176" s="58">
        <v>28160</v>
      </c>
      <c r="L176" s="62">
        <v>1</v>
      </c>
      <c r="T176" s="69"/>
      <c r="U176" s="63"/>
    </row>
    <row r="177" spans="1:21" x14ac:dyDescent="0.3">
      <c r="A177" s="7">
        <v>3155</v>
      </c>
      <c r="B177" s="8">
        <v>995482.05999999982</v>
      </c>
      <c r="C177" s="8">
        <v>0</v>
      </c>
      <c r="D177" s="8">
        <v>36763.149999999994</v>
      </c>
      <c r="E177" s="8">
        <v>23170</v>
      </c>
      <c r="F177" s="8">
        <v>57654</v>
      </c>
      <c r="G177" s="63">
        <v>0</v>
      </c>
      <c r="H177" s="41">
        <f t="shared" si="2"/>
        <v>57654</v>
      </c>
      <c r="I177" s="8">
        <v>376.05000000000007</v>
      </c>
      <c r="J177" s="8">
        <v>6283.75</v>
      </c>
      <c r="K177" s="58">
        <v>45824</v>
      </c>
      <c r="L177" s="62">
        <v>1</v>
      </c>
      <c r="T177" s="69"/>
      <c r="U177" s="63"/>
    </row>
    <row r="178" spans="1:21" x14ac:dyDescent="0.3">
      <c r="A178" s="7">
        <v>3158</v>
      </c>
      <c r="B178" s="8">
        <v>557086.99</v>
      </c>
      <c r="C178" s="8">
        <v>0</v>
      </c>
      <c r="D178" s="8">
        <v>95201.1</v>
      </c>
      <c r="E178" s="8">
        <v>16280</v>
      </c>
      <c r="F178" s="8">
        <v>29297</v>
      </c>
      <c r="G178" s="63">
        <v>0</v>
      </c>
      <c r="H178" s="41">
        <f t="shared" si="2"/>
        <v>29297</v>
      </c>
      <c r="I178" s="8">
        <v>1211.46</v>
      </c>
      <c r="J178" s="8">
        <v>4933.75</v>
      </c>
      <c r="K178" s="58">
        <v>14097</v>
      </c>
      <c r="L178" s="62">
        <v>1</v>
      </c>
      <c r="T178" s="69"/>
      <c r="U178" s="63"/>
    </row>
    <row r="179" spans="1:21" x14ac:dyDescent="0.3">
      <c r="A179" s="7">
        <v>3159</v>
      </c>
      <c r="B179" s="8">
        <v>603125.83999999985</v>
      </c>
      <c r="C179" s="8">
        <v>0</v>
      </c>
      <c r="D179" s="8">
        <v>66550.780000000013</v>
      </c>
      <c r="E179" s="8">
        <v>19550</v>
      </c>
      <c r="F179" s="8">
        <v>36918</v>
      </c>
      <c r="G179" s="63">
        <v>141</v>
      </c>
      <c r="H179" s="41">
        <f t="shared" si="2"/>
        <v>37059</v>
      </c>
      <c r="I179" s="8">
        <v>1143.96</v>
      </c>
      <c r="J179" s="8">
        <v>5158.75</v>
      </c>
      <c r="K179" s="58">
        <v>13972</v>
      </c>
      <c r="L179" s="62">
        <v>1</v>
      </c>
      <c r="T179" s="69"/>
      <c r="U179" s="63"/>
    </row>
    <row r="180" spans="1:21" x14ac:dyDescent="0.3">
      <c r="A180" s="7">
        <v>3160</v>
      </c>
      <c r="B180" s="8">
        <v>599658.02999999991</v>
      </c>
      <c r="C180" s="8">
        <v>0</v>
      </c>
      <c r="D180" s="8">
        <v>13097.780000000002</v>
      </c>
      <c r="E180" s="8">
        <v>18850</v>
      </c>
      <c r="F180" s="8">
        <v>37246</v>
      </c>
      <c r="G180" s="63">
        <v>-420</v>
      </c>
      <c r="H180" s="41">
        <f t="shared" si="2"/>
        <v>36826</v>
      </c>
      <c r="I180" s="8">
        <v>400.20999999999992</v>
      </c>
      <c r="J180" s="8">
        <v>5113.75</v>
      </c>
      <c r="K180" s="58">
        <v>10978</v>
      </c>
      <c r="L180" s="62">
        <v>1</v>
      </c>
      <c r="T180" s="69"/>
      <c r="U180" s="63"/>
    </row>
    <row r="181" spans="1:21" x14ac:dyDescent="0.3">
      <c r="A181" s="7">
        <v>3167</v>
      </c>
      <c r="B181" s="8">
        <v>964999.04999999993</v>
      </c>
      <c r="C181" s="8">
        <v>0</v>
      </c>
      <c r="D181" s="8">
        <v>75805.180000000008</v>
      </c>
      <c r="E181" s="8">
        <v>88020</v>
      </c>
      <c r="F181" s="8">
        <v>36934</v>
      </c>
      <c r="G181" s="63">
        <v>702</v>
      </c>
      <c r="H181" s="41">
        <f t="shared" si="2"/>
        <v>37636</v>
      </c>
      <c r="I181" s="8">
        <v>4282.3</v>
      </c>
      <c r="J181" s="8">
        <v>5856.25</v>
      </c>
      <c r="K181" s="58">
        <v>17465</v>
      </c>
      <c r="L181" s="62">
        <v>1</v>
      </c>
      <c r="T181" s="69"/>
      <c r="U181" s="63"/>
    </row>
    <row r="182" spans="1:21" x14ac:dyDescent="0.3">
      <c r="A182" s="7">
        <v>3168</v>
      </c>
      <c r="B182" s="8">
        <v>494835.43999999989</v>
      </c>
      <c r="C182" s="8">
        <v>0</v>
      </c>
      <c r="D182" s="8">
        <v>113323.42000000001</v>
      </c>
      <c r="E182" s="8">
        <v>8880</v>
      </c>
      <c r="F182" s="8">
        <v>26706</v>
      </c>
      <c r="G182" s="63">
        <v>1263</v>
      </c>
      <c r="H182" s="41">
        <f t="shared" si="2"/>
        <v>27969</v>
      </c>
      <c r="I182" s="8">
        <v>597.07999999999993</v>
      </c>
      <c r="J182" s="8">
        <v>4596.25</v>
      </c>
      <c r="K182" s="58">
        <v>3443</v>
      </c>
      <c r="L182" s="62">
        <v>1</v>
      </c>
      <c r="T182" s="69"/>
      <c r="U182" s="63"/>
    </row>
    <row r="183" spans="1:21" x14ac:dyDescent="0.3">
      <c r="A183" s="7">
        <v>3169</v>
      </c>
      <c r="B183" s="8">
        <v>799707.06</v>
      </c>
      <c r="C183" s="8">
        <v>0</v>
      </c>
      <c r="D183" s="8">
        <v>53132.08</v>
      </c>
      <c r="E183" s="8">
        <v>60680.000000000007</v>
      </c>
      <c r="F183" s="8">
        <v>44510</v>
      </c>
      <c r="G183" s="63">
        <v>-128</v>
      </c>
      <c r="H183" s="41">
        <f t="shared" si="2"/>
        <v>44382</v>
      </c>
      <c r="I183" s="8">
        <v>294.57999999999993</v>
      </c>
      <c r="J183" s="8">
        <v>5698.75</v>
      </c>
      <c r="K183" s="58">
        <v>19461</v>
      </c>
      <c r="L183" s="62">
        <v>1</v>
      </c>
      <c r="T183" s="69"/>
      <c r="U183" s="63"/>
    </row>
    <row r="184" spans="1:21" x14ac:dyDescent="0.3">
      <c r="A184" s="7">
        <v>3171</v>
      </c>
      <c r="B184" s="8">
        <v>362484.14999999997</v>
      </c>
      <c r="C184" s="8">
        <v>0</v>
      </c>
      <c r="D184" s="8">
        <v>49398.69</v>
      </c>
      <c r="E184" s="8">
        <v>32560.000000000007</v>
      </c>
      <c r="F184" s="8">
        <v>23050</v>
      </c>
      <c r="G184" s="63">
        <v>-1681</v>
      </c>
      <c r="H184" s="41">
        <f t="shared" si="2"/>
        <v>21369</v>
      </c>
      <c r="I184" s="8">
        <v>520.63</v>
      </c>
      <c r="J184" s="8">
        <v>4427.5</v>
      </c>
      <c r="K184" s="58">
        <v>9606</v>
      </c>
      <c r="L184" s="62">
        <v>1</v>
      </c>
      <c r="T184" s="69"/>
      <c r="U184" s="63"/>
    </row>
    <row r="185" spans="1:21" x14ac:dyDescent="0.3">
      <c r="A185" s="7">
        <v>3175</v>
      </c>
      <c r="B185" s="8">
        <v>1019401.3900000002</v>
      </c>
      <c r="C185" s="8">
        <v>0</v>
      </c>
      <c r="D185" s="8">
        <v>97047.76</v>
      </c>
      <c r="E185" s="8">
        <v>55310</v>
      </c>
      <c r="F185" s="8">
        <v>46083</v>
      </c>
      <c r="G185" s="63">
        <v>-206</v>
      </c>
      <c r="H185" s="41">
        <f t="shared" si="2"/>
        <v>45877</v>
      </c>
      <c r="I185" s="8">
        <v>2306.25</v>
      </c>
      <c r="J185" s="8">
        <v>6272.5</v>
      </c>
      <c r="K185" s="58">
        <v>27136</v>
      </c>
      <c r="L185" s="62">
        <v>1</v>
      </c>
      <c r="T185" s="69"/>
      <c r="U185" s="63"/>
    </row>
    <row r="186" spans="1:21" x14ac:dyDescent="0.3">
      <c r="A186" s="7">
        <v>3178</v>
      </c>
      <c r="B186" s="8">
        <v>2161763.5299999998</v>
      </c>
      <c r="C186" s="8">
        <v>0</v>
      </c>
      <c r="D186" s="8">
        <v>129020.57999999997</v>
      </c>
      <c r="E186" s="8">
        <v>200030</v>
      </c>
      <c r="F186" s="8">
        <v>73680</v>
      </c>
      <c r="G186" s="63">
        <v>426</v>
      </c>
      <c r="H186" s="41">
        <f t="shared" ref="H186:H248" si="3">F186+G186</f>
        <v>74106</v>
      </c>
      <c r="I186" s="8">
        <v>3697.92</v>
      </c>
      <c r="J186" s="8">
        <v>9343.75</v>
      </c>
      <c r="K186" s="58">
        <v>67072</v>
      </c>
      <c r="L186" s="62">
        <v>1</v>
      </c>
      <c r="T186" s="69"/>
      <c r="U186" s="63"/>
    </row>
    <row r="187" spans="1:21" x14ac:dyDescent="0.3">
      <c r="A187" s="7">
        <v>3179</v>
      </c>
      <c r="B187" s="8">
        <v>2604847.9699999997</v>
      </c>
      <c r="C187" s="8">
        <v>0</v>
      </c>
      <c r="D187" s="8">
        <v>360334.78999999992</v>
      </c>
      <c r="E187" s="8">
        <v>337300.00000000006</v>
      </c>
      <c r="F187" s="8">
        <v>47825</v>
      </c>
      <c r="G187" s="63">
        <v>0</v>
      </c>
      <c r="H187" s="41">
        <f t="shared" si="3"/>
        <v>47825</v>
      </c>
      <c r="I187" s="8">
        <v>5942.7100000000009</v>
      </c>
      <c r="J187" s="8">
        <v>8578.75</v>
      </c>
      <c r="K187" s="58">
        <v>31488</v>
      </c>
      <c r="L187" s="62">
        <v>1</v>
      </c>
      <c r="T187" s="69"/>
      <c r="U187" s="63"/>
    </row>
    <row r="188" spans="1:21" x14ac:dyDescent="0.3">
      <c r="A188" s="7">
        <v>3181</v>
      </c>
      <c r="B188" s="8">
        <v>1876090.6099999996</v>
      </c>
      <c r="C188" s="8">
        <v>0</v>
      </c>
      <c r="D188" s="8">
        <v>10923.900000000001</v>
      </c>
      <c r="E188" s="8">
        <v>208240.00000000006</v>
      </c>
      <c r="F188" s="8">
        <v>19773</v>
      </c>
      <c r="G188" s="63">
        <v>0</v>
      </c>
      <c r="H188" s="41">
        <f t="shared" si="3"/>
        <v>19773</v>
      </c>
      <c r="I188" s="8">
        <v>10946.880000000001</v>
      </c>
      <c r="J188" s="8">
        <v>8218.75</v>
      </c>
      <c r="K188" s="58">
        <v>49152</v>
      </c>
      <c r="L188" s="62">
        <v>1</v>
      </c>
      <c r="T188" s="69"/>
      <c r="U188" s="63"/>
    </row>
    <row r="189" spans="1:21" x14ac:dyDescent="0.3">
      <c r="A189" s="7">
        <v>3182</v>
      </c>
      <c r="B189" s="8">
        <v>1852399.2799999996</v>
      </c>
      <c r="C189" s="8">
        <v>0</v>
      </c>
      <c r="D189" s="8">
        <v>144743.45000000001</v>
      </c>
      <c r="E189" s="8">
        <v>139020</v>
      </c>
      <c r="F189" s="8">
        <v>76705</v>
      </c>
      <c r="G189" s="63">
        <v>0</v>
      </c>
      <c r="H189" s="41">
        <f t="shared" si="3"/>
        <v>76705</v>
      </c>
      <c r="I189" s="8">
        <v>2148.33</v>
      </c>
      <c r="J189" s="8">
        <v>8376.25</v>
      </c>
      <c r="K189" s="58">
        <v>35072</v>
      </c>
      <c r="L189" s="62">
        <v>1</v>
      </c>
      <c r="T189" s="69"/>
      <c r="U189" s="63"/>
    </row>
    <row r="190" spans="1:21" x14ac:dyDescent="0.3">
      <c r="A190" s="7">
        <v>3183</v>
      </c>
      <c r="B190" s="8">
        <v>632329.18000000005</v>
      </c>
      <c r="C190" s="8">
        <v>0</v>
      </c>
      <c r="D190" s="8">
        <v>52943.260000000009</v>
      </c>
      <c r="E190" s="8">
        <v>48450.000000000007</v>
      </c>
      <c r="F190" s="8">
        <v>29935</v>
      </c>
      <c r="G190" s="63">
        <v>0</v>
      </c>
      <c r="H190" s="41">
        <f t="shared" si="3"/>
        <v>29935</v>
      </c>
      <c r="I190" s="8">
        <v>665.20999999999992</v>
      </c>
      <c r="J190" s="8">
        <v>5192.5</v>
      </c>
      <c r="K190" s="58">
        <v>19087</v>
      </c>
      <c r="L190" s="62">
        <v>1</v>
      </c>
      <c r="T190" s="69"/>
      <c r="U190" s="63"/>
    </row>
    <row r="191" spans="1:21" x14ac:dyDescent="0.3">
      <c r="A191" s="7">
        <v>3186</v>
      </c>
      <c r="B191" s="8">
        <v>1065058.74</v>
      </c>
      <c r="C191" s="8">
        <v>0</v>
      </c>
      <c r="D191" s="8">
        <v>51613.459999999992</v>
      </c>
      <c r="E191" s="8">
        <v>64630.000000000007</v>
      </c>
      <c r="F191" s="8">
        <v>45453</v>
      </c>
      <c r="G191" s="63">
        <v>-3806</v>
      </c>
      <c r="H191" s="41">
        <f t="shared" si="3"/>
        <v>41647</v>
      </c>
      <c r="I191" s="8">
        <v>2479.17</v>
      </c>
      <c r="J191" s="8">
        <v>6193.75</v>
      </c>
      <c r="K191" s="58">
        <v>13473</v>
      </c>
      <c r="L191" s="62">
        <v>1</v>
      </c>
      <c r="T191" s="69"/>
      <c r="U191" s="63"/>
    </row>
    <row r="192" spans="1:21" x14ac:dyDescent="0.3">
      <c r="A192" s="7">
        <v>3198</v>
      </c>
      <c r="B192" s="8">
        <v>616154.82999999996</v>
      </c>
      <c r="C192" s="8">
        <v>0</v>
      </c>
      <c r="D192" s="8">
        <v>64897.619999999995</v>
      </c>
      <c r="E192" s="8">
        <v>29210</v>
      </c>
      <c r="F192" s="8">
        <v>30563</v>
      </c>
      <c r="G192" s="63">
        <v>561</v>
      </c>
      <c r="H192" s="41">
        <f t="shared" si="3"/>
        <v>31124</v>
      </c>
      <c r="I192" s="8">
        <v>2126.6799999999998</v>
      </c>
      <c r="J192" s="8">
        <v>5102.5</v>
      </c>
      <c r="K192" s="58">
        <v>12974</v>
      </c>
      <c r="L192" s="62">
        <v>1</v>
      </c>
      <c r="T192" s="69"/>
      <c r="U192" s="63"/>
    </row>
    <row r="193" spans="1:21" x14ac:dyDescent="0.3">
      <c r="A193" s="7">
        <v>3199</v>
      </c>
      <c r="B193" s="8">
        <v>946647.43000000017</v>
      </c>
      <c r="C193" s="8">
        <v>0</v>
      </c>
      <c r="D193" s="8">
        <v>53462.760000000009</v>
      </c>
      <c r="E193" s="8">
        <v>59120</v>
      </c>
      <c r="F193" s="8">
        <v>39580</v>
      </c>
      <c r="G193" s="63">
        <v>3226</v>
      </c>
      <c r="H193" s="41">
        <f t="shared" si="3"/>
        <v>42806</v>
      </c>
      <c r="I193" s="8">
        <v>1017.5</v>
      </c>
      <c r="J193" s="8">
        <v>6115</v>
      </c>
      <c r="K193" s="58">
        <v>11103</v>
      </c>
      <c r="L193" s="62">
        <v>1</v>
      </c>
      <c r="T193" s="69"/>
      <c r="U193" s="63"/>
    </row>
    <row r="194" spans="1:21" x14ac:dyDescent="0.3">
      <c r="A194" s="7">
        <v>3201</v>
      </c>
      <c r="B194" s="8">
        <v>527640.55000000005</v>
      </c>
      <c r="C194" s="8">
        <v>0</v>
      </c>
      <c r="D194" s="8">
        <v>26819.400000000009</v>
      </c>
      <c r="E194" s="8">
        <v>7399.9999999999991</v>
      </c>
      <c r="F194" s="8">
        <v>31277</v>
      </c>
      <c r="G194" s="63">
        <v>0</v>
      </c>
      <c r="H194" s="41">
        <f t="shared" si="3"/>
        <v>31277</v>
      </c>
      <c r="I194" s="8">
        <v>917.70999999999992</v>
      </c>
      <c r="J194" s="8">
        <v>4855</v>
      </c>
      <c r="K194" s="58">
        <v>6861</v>
      </c>
      <c r="L194" s="62">
        <v>1</v>
      </c>
      <c r="T194" s="69"/>
      <c r="U194" s="63"/>
    </row>
    <row r="195" spans="1:21" x14ac:dyDescent="0.3">
      <c r="A195" s="7">
        <v>3282</v>
      </c>
      <c r="B195" s="8">
        <v>1035431.1899999997</v>
      </c>
      <c r="C195" s="8">
        <v>0</v>
      </c>
      <c r="D195" s="8">
        <v>41919.44000000001</v>
      </c>
      <c r="E195" s="8">
        <v>82220</v>
      </c>
      <c r="F195" s="8">
        <v>55870</v>
      </c>
      <c r="G195" s="63">
        <v>0</v>
      </c>
      <c r="H195" s="41">
        <f t="shared" si="3"/>
        <v>55870</v>
      </c>
      <c r="I195" s="8">
        <v>1330.42</v>
      </c>
      <c r="J195" s="8">
        <v>6283.75</v>
      </c>
      <c r="K195" s="58">
        <v>18338</v>
      </c>
      <c r="L195" s="62">
        <v>1</v>
      </c>
      <c r="T195" s="69"/>
      <c r="U195" s="63"/>
    </row>
    <row r="196" spans="1:21" x14ac:dyDescent="0.3">
      <c r="A196" s="7">
        <v>3284</v>
      </c>
      <c r="B196" s="8">
        <v>2020972.71</v>
      </c>
      <c r="C196" s="8">
        <v>0</v>
      </c>
      <c r="D196" s="8">
        <v>219735.54</v>
      </c>
      <c r="E196" s="8">
        <v>84290</v>
      </c>
      <c r="F196" s="8">
        <v>76265</v>
      </c>
      <c r="G196" s="63">
        <v>6610</v>
      </c>
      <c r="H196" s="41">
        <f t="shared" si="3"/>
        <v>82875</v>
      </c>
      <c r="I196" s="8">
        <v>4604.17</v>
      </c>
      <c r="J196" s="8">
        <v>8702.5</v>
      </c>
      <c r="K196" s="58">
        <v>42496</v>
      </c>
      <c r="L196" s="62">
        <v>1</v>
      </c>
      <c r="T196" s="69"/>
      <c r="U196" s="63"/>
    </row>
    <row r="197" spans="1:21" x14ac:dyDescent="0.3">
      <c r="A197" s="7">
        <v>3289</v>
      </c>
      <c r="B197" s="8">
        <v>1147774.3499999999</v>
      </c>
      <c r="C197" s="8">
        <v>0</v>
      </c>
      <c r="D197" s="8">
        <v>103326.18999999999</v>
      </c>
      <c r="E197" s="8">
        <v>79920</v>
      </c>
      <c r="F197" s="8">
        <v>48667</v>
      </c>
      <c r="G197" s="63">
        <v>2496</v>
      </c>
      <c r="H197" s="41">
        <f t="shared" si="3"/>
        <v>51163</v>
      </c>
      <c r="I197" s="8">
        <v>1248.96</v>
      </c>
      <c r="J197" s="8">
        <v>6351.25</v>
      </c>
      <c r="K197" s="58">
        <v>18837</v>
      </c>
      <c r="L197" s="62">
        <v>1</v>
      </c>
      <c r="T197" s="69"/>
      <c r="U197" s="63"/>
    </row>
    <row r="198" spans="1:21" x14ac:dyDescent="0.3">
      <c r="A198" s="7">
        <v>3294</v>
      </c>
      <c r="B198" s="8">
        <v>1866102.2099999995</v>
      </c>
      <c r="C198" s="8">
        <v>0</v>
      </c>
      <c r="D198" s="8">
        <v>210402.01</v>
      </c>
      <c r="E198" s="8">
        <v>236710</v>
      </c>
      <c r="F198" s="8">
        <v>54410</v>
      </c>
      <c r="G198" s="63">
        <v>-2102</v>
      </c>
      <c r="H198" s="41">
        <f t="shared" si="3"/>
        <v>52308</v>
      </c>
      <c r="I198" s="8">
        <v>3797.08</v>
      </c>
      <c r="J198" s="8">
        <v>7982.5</v>
      </c>
      <c r="K198" s="58">
        <v>36864</v>
      </c>
      <c r="L198" s="62">
        <v>1</v>
      </c>
      <c r="T198" s="69"/>
      <c r="U198" s="63"/>
    </row>
    <row r="199" spans="1:21" x14ac:dyDescent="0.3">
      <c r="A199" s="7">
        <v>3295</v>
      </c>
      <c r="B199" s="8">
        <v>1509257.3599999999</v>
      </c>
      <c r="C199" s="8">
        <v>0</v>
      </c>
      <c r="D199" s="8">
        <v>274670.55</v>
      </c>
      <c r="E199" s="8">
        <v>44940.000000000007</v>
      </c>
      <c r="F199" s="8">
        <v>134511</v>
      </c>
      <c r="G199" s="63">
        <v>-140</v>
      </c>
      <c r="H199" s="41">
        <f t="shared" si="3"/>
        <v>134371</v>
      </c>
      <c r="I199" s="8">
        <v>1835.42</v>
      </c>
      <c r="J199" s="8">
        <v>7341.25</v>
      </c>
      <c r="K199" s="58">
        <v>47360</v>
      </c>
      <c r="L199" s="62">
        <v>1</v>
      </c>
      <c r="T199" s="69"/>
      <c r="U199" s="63"/>
    </row>
    <row r="200" spans="1:21" x14ac:dyDescent="0.3">
      <c r="A200" s="7">
        <v>3296</v>
      </c>
      <c r="B200" s="8">
        <v>2000015.4800000002</v>
      </c>
      <c r="C200" s="8">
        <v>0</v>
      </c>
      <c r="D200" s="8">
        <v>353148.03</v>
      </c>
      <c r="E200" s="8">
        <v>175730</v>
      </c>
      <c r="F200" s="8">
        <v>62567</v>
      </c>
      <c r="G200" s="63">
        <v>0</v>
      </c>
      <c r="H200" s="41">
        <f t="shared" si="3"/>
        <v>62567</v>
      </c>
      <c r="I200" s="8">
        <v>12352.08</v>
      </c>
      <c r="J200" s="8">
        <v>7656.25</v>
      </c>
      <c r="K200" s="58">
        <v>37888</v>
      </c>
      <c r="L200" s="62">
        <v>1</v>
      </c>
      <c r="T200" s="69"/>
      <c r="U200" s="63"/>
    </row>
    <row r="201" spans="1:21" x14ac:dyDescent="0.3">
      <c r="A201" s="7">
        <v>3297</v>
      </c>
      <c r="B201" s="8">
        <v>2958365.63</v>
      </c>
      <c r="C201" s="8">
        <v>0</v>
      </c>
      <c r="D201" s="8">
        <v>210711.57</v>
      </c>
      <c r="E201" s="8">
        <v>156440</v>
      </c>
      <c r="F201" s="8">
        <v>122879</v>
      </c>
      <c r="G201" s="63">
        <v>0</v>
      </c>
      <c r="H201" s="41">
        <f t="shared" si="3"/>
        <v>122879</v>
      </c>
      <c r="I201" s="8">
        <v>2469.38</v>
      </c>
      <c r="J201" s="8">
        <v>10918.75</v>
      </c>
      <c r="K201" s="58">
        <v>64000</v>
      </c>
      <c r="L201" s="62">
        <v>1</v>
      </c>
      <c r="T201" s="69"/>
      <c r="U201" s="63"/>
    </row>
    <row r="202" spans="1:21" x14ac:dyDescent="0.3">
      <c r="A202" s="7">
        <v>3298</v>
      </c>
      <c r="B202" s="8">
        <v>1016451.3300000001</v>
      </c>
      <c r="C202" s="8">
        <v>0</v>
      </c>
      <c r="D202" s="8">
        <v>145565.53999999998</v>
      </c>
      <c r="E202" s="8">
        <v>85840.000000000015</v>
      </c>
      <c r="F202" s="8">
        <v>40742</v>
      </c>
      <c r="G202" s="63">
        <v>0</v>
      </c>
      <c r="H202" s="41">
        <f t="shared" si="3"/>
        <v>40742</v>
      </c>
      <c r="I202" s="8">
        <v>4527.63</v>
      </c>
      <c r="J202" s="8">
        <v>5901.25</v>
      </c>
      <c r="K202" s="58">
        <v>30189</v>
      </c>
      <c r="L202" s="62">
        <v>1</v>
      </c>
      <c r="T202" s="69"/>
      <c r="U202" s="63"/>
    </row>
    <row r="203" spans="1:21" x14ac:dyDescent="0.3">
      <c r="A203" s="7">
        <v>3299</v>
      </c>
      <c r="B203" s="8">
        <v>2276612.3200000003</v>
      </c>
      <c r="C203" s="8">
        <v>0</v>
      </c>
      <c r="D203" s="8">
        <v>205446.16</v>
      </c>
      <c r="E203" s="8">
        <v>157740.00000000003</v>
      </c>
      <c r="F203" s="8">
        <v>86222</v>
      </c>
      <c r="G203" s="63">
        <v>-4206</v>
      </c>
      <c r="H203" s="41">
        <f t="shared" si="3"/>
        <v>82016</v>
      </c>
      <c r="I203" s="8">
        <v>9333.5499999999993</v>
      </c>
      <c r="J203" s="8">
        <v>0</v>
      </c>
      <c r="K203" s="58">
        <v>11571</v>
      </c>
      <c r="L203" s="62">
        <v>1</v>
      </c>
      <c r="T203" s="69"/>
      <c r="U203" s="63"/>
    </row>
    <row r="204" spans="1:21" x14ac:dyDescent="0.3">
      <c r="A204" s="7">
        <v>3303</v>
      </c>
      <c r="B204" s="8">
        <v>864416.34</v>
      </c>
      <c r="C204" s="8">
        <v>0</v>
      </c>
      <c r="D204" s="8">
        <v>38792.879999999997</v>
      </c>
      <c r="E204" s="8">
        <v>17370</v>
      </c>
      <c r="F204" s="8">
        <v>42574</v>
      </c>
      <c r="G204" s="63">
        <v>0</v>
      </c>
      <c r="H204" s="41">
        <f t="shared" si="3"/>
        <v>42574</v>
      </c>
      <c r="I204" s="8">
        <v>1114.58</v>
      </c>
      <c r="J204" s="8">
        <v>0</v>
      </c>
      <c r="K204" s="58">
        <v>4045</v>
      </c>
      <c r="L204" s="62">
        <v>1</v>
      </c>
      <c r="T204" s="69"/>
      <c r="U204" s="63"/>
    </row>
    <row r="205" spans="1:21" x14ac:dyDescent="0.3">
      <c r="A205" s="7">
        <v>3307</v>
      </c>
      <c r="B205" s="8">
        <v>910613.54</v>
      </c>
      <c r="C205" s="8">
        <v>0</v>
      </c>
      <c r="D205" s="8">
        <v>14652.390000000001</v>
      </c>
      <c r="E205" s="8">
        <v>14800</v>
      </c>
      <c r="F205" s="8">
        <v>59646</v>
      </c>
      <c r="G205" s="63">
        <v>0</v>
      </c>
      <c r="H205" s="41">
        <f t="shared" si="3"/>
        <v>59646</v>
      </c>
      <c r="I205" s="8">
        <v>797.07999999999993</v>
      </c>
      <c r="J205" s="8">
        <v>0</v>
      </c>
      <c r="K205" s="58">
        <v>5171</v>
      </c>
      <c r="L205" s="62">
        <v>1</v>
      </c>
      <c r="T205" s="69"/>
      <c r="U205" s="63"/>
    </row>
    <row r="206" spans="1:21" x14ac:dyDescent="0.3">
      <c r="A206" s="7">
        <v>3308</v>
      </c>
      <c r="B206" s="8">
        <v>644207.1100000001</v>
      </c>
      <c r="C206" s="8">
        <v>0</v>
      </c>
      <c r="D206" s="8">
        <v>51346.250000000015</v>
      </c>
      <c r="E206" s="8">
        <v>11840</v>
      </c>
      <c r="F206" s="8">
        <v>38095</v>
      </c>
      <c r="G206" s="63">
        <v>-420</v>
      </c>
      <c r="H206" s="41">
        <f t="shared" si="3"/>
        <v>37675</v>
      </c>
      <c r="I206" s="8">
        <v>945.82999999999993</v>
      </c>
      <c r="J206" s="8">
        <v>0</v>
      </c>
      <c r="K206" s="58">
        <v>4070</v>
      </c>
      <c r="L206" s="62">
        <v>1</v>
      </c>
      <c r="T206" s="69"/>
      <c r="U206" s="63"/>
    </row>
    <row r="207" spans="1:21" x14ac:dyDescent="0.3">
      <c r="A207" s="7">
        <v>3309</v>
      </c>
      <c r="B207" s="8">
        <v>886582</v>
      </c>
      <c r="C207" s="8">
        <v>0</v>
      </c>
      <c r="D207" s="8">
        <v>101213.19999999998</v>
      </c>
      <c r="E207" s="8">
        <v>51800.000000000007</v>
      </c>
      <c r="F207" s="8">
        <v>44479</v>
      </c>
      <c r="G207" s="63">
        <v>841</v>
      </c>
      <c r="H207" s="41">
        <f t="shared" si="3"/>
        <v>45320</v>
      </c>
      <c r="I207" s="8">
        <v>628.55000000000018</v>
      </c>
      <c r="J207" s="8">
        <v>0</v>
      </c>
      <c r="K207" s="58">
        <v>7987</v>
      </c>
      <c r="L207" s="62">
        <v>1</v>
      </c>
      <c r="T207" s="69"/>
      <c r="U207" s="63"/>
    </row>
    <row r="208" spans="1:21" x14ac:dyDescent="0.3">
      <c r="A208" s="7">
        <v>3312</v>
      </c>
      <c r="B208" s="8">
        <v>903876.11999999988</v>
      </c>
      <c r="C208" s="8">
        <v>0</v>
      </c>
      <c r="D208" s="8">
        <v>89621.050000000017</v>
      </c>
      <c r="E208" s="8">
        <v>44010.000000000007</v>
      </c>
      <c r="F208" s="8">
        <v>46552</v>
      </c>
      <c r="G208" s="63">
        <v>-420</v>
      </c>
      <c r="H208" s="41">
        <f t="shared" si="3"/>
        <v>46132</v>
      </c>
      <c r="I208" s="8">
        <v>670.63000000000011</v>
      </c>
      <c r="J208" s="8">
        <v>0</v>
      </c>
      <c r="K208" s="58">
        <v>3661</v>
      </c>
      <c r="L208" s="62">
        <v>1</v>
      </c>
      <c r="T208" s="69"/>
      <c r="U208" s="63"/>
    </row>
    <row r="209" spans="1:21" x14ac:dyDescent="0.3">
      <c r="A209" s="7">
        <v>3314</v>
      </c>
      <c r="B209" s="8">
        <v>560691.43999999983</v>
      </c>
      <c r="C209" s="8">
        <v>0</v>
      </c>
      <c r="D209" s="8">
        <v>15835.439999999995</v>
      </c>
      <c r="E209" s="8">
        <v>18460</v>
      </c>
      <c r="F209" s="8">
        <v>34779</v>
      </c>
      <c r="G209" s="63">
        <v>0</v>
      </c>
      <c r="H209" s="41">
        <f t="shared" si="3"/>
        <v>34779</v>
      </c>
      <c r="I209" s="8">
        <v>315.63</v>
      </c>
      <c r="J209" s="8">
        <v>0</v>
      </c>
      <c r="K209" s="58">
        <v>2048</v>
      </c>
      <c r="L209" s="62">
        <v>1</v>
      </c>
      <c r="T209" s="69"/>
      <c r="U209" s="63"/>
    </row>
    <row r="210" spans="1:21" x14ac:dyDescent="0.3">
      <c r="A210" s="7">
        <v>3317</v>
      </c>
      <c r="B210" s="8">
        <v>2096498.85</v>
      </c>
      <c r="C210" s="8">
        <v>0</v>
      </c>
      <c r="D210" s="8">
        <v>57544.689999999988</v>
      </c>
      <c r="E210" s="8">
        <v>41300</v>
      </c>
      <c r="F210" s="8">
        <v>93796</v>
      </c>
      <c r="G210" s="63">
        <v>2483</v>
      </c>
      <c r="H210" s="41">
        <f t="shared" si="3"/>
        <v>96279</v>
      </c>
      <c r="I210" s="8">
        <v>793.80000000000007</v>
      </c>
      <c r="J210" s="8">
        <v>0</v>
      </c>
      <c r="K210" s="58">
        <v>9062</v>
      </c>
      <c r="L210" s="62">
        <v>1</v>
      </c>
      <c r="T210" s="69"/>
      <c r="U210" s="63"/>
    </row>
    <row r="211" spans="1:21" x14ac:dyDescent="0.3">
      <c r="A211" s="7">
        <v>3318</v>
      </c>
      <c r="B211" s="8">
        <v>792497.13000000012</v>
      </c>
      <c r="C211" s="8">
        <v>0</v>
      </c>
      <c r="D211" s="8">
        <v>24114.99</v>
      </c>
      <c r="E211" s="8">
        <v>21010</v>
      </c>
      <c r="F211" s="8">
        <v>49929</v>
      </c>
      <c r="G211" s="63">
        <v>-1409</v>
      </c>
      <c r="H211" s="41">
        <f t="shared" si="3"/>
        <v>48520</v>
      </c>
      <c r="I211" s="8">
        <v>1058.33</v>
      </c>
      <c r="J211" s="8">
        <v>0</v>
      </c>
      <c r="K211" s="58">
        <v>2227</v>
      </c>
      <c r="L211" s="62">
        <v>1</v>
      </c>
      <c r="T211" s="69"/>
      <c r="U211" s="63"/>
    </row>
    <row r="212" spans="1:21" x14ac:dyDescent="0.3">
      <c r="A212" s="7">
        <v>3320</v>
      </c>
      <c r="B212" s="8">
        <v>1148791.0000000002</v>
      </c>
      <c r="C212" s="8">
        <v>0</v>
      </c>
      <c r="D212" s="8">
        <v>58620.51999999999</v>
      </c>
      <c r="E212" s="8">
        <v>97680</v>
      </c>
      <c r="F212" s="8">
        <v>38614</v>
      </c>
      <c r="G212" s="63">
        <v>0</v>
      </c>
      <c r="H212" s="41">
        <f t="shared" si="3"/>
        <v>38614</v>
      </c>
      <c r="I212" s="8">
        <v>5795.83</v>
      </c>
      <c r="J212" s="8">
        <v>0</v>
      </c>
      <c r="K212" s="58">
        <v>2970</v>
      </c>
      <c r="L212" s="62">
        <v>1</v>
      </c>
      <c r="T212" s="69"/>
      <c r="U212" s="63"/>
    </row>
    <row r="213" spans="1:21" x14ac:dyDescent="0.3">
      <c r="A213" s="7">
        <v>3322</v>
      </c>
      <c r="B213" s="8">
        <v>3024336.79</v>
      </c>
      <c r="C213" s="8">
        <v>0</v>
      </c>
      <c r="D213" s="8">
        <v>170684.87</v>
      </c>
      <c r="E213" s="8">
        <v>73220.000000000015</v>
      </c>
      <c r="F213" s="8">
        <v>121003</v>
      </c>
      <c r="G213" s="63">
        <v>-2771</v>
      </c>
      <c r="H213" s="41">
        <f t="shared" si="3"/>
        <v>118232</v>
      </c>
      <c r="I213" s="8">
        <v>4221.88</v>
      </c>
      <c r="J213" s="8">
        <v>0</v>
      </c>
      <c r="K213" s="58">
        <v>11469</v>
      </c>
      <c r="L213" s="62">
        <v>1</v>
      </c>
      <c r="T213" s="69"/>
      <c r="U213" s="63"/>
    </row>
    <row r="214" spans="1:21" x14ac:dyDescent="0.3">
      <c r="A214" s="7">
        <v>3323</v>
      </c>
      <c r="B214" s="8">
        <v>617239.51</v>
      </c>
      <c r="C214" s="8">
        <v>0</v>
      </c>
      <c r="D214" s="8">
        <v>38762.85</v>
      </c>
      <c r="E214" s="8">
        <v>35621</v>
      </c>
      <c r="F214" s="8">
        <v>33642</v>
      </c>
      <c r="G214" s="63">
        <v>0</v>
      </c>
      <c r="H214" s="41">
        <f t="shared" si="3"/>
        <v>33642</v>
      </c>
      <c r="I214" s="8">
        <v>1298.96</v>
      </c>
      <c r="J214" s="8">
        <v>0</v>
      </c>
      <c r="K214" s="58">
        <v>2509</v>
      </c>
      <c r="L214" s="62">
        <v>1</v>
      </c>
      <c r="T214" s="69"/>
      <c r="U214" s="63"/>
    </row>
    <row r="215" spans="1:21" x14ac:dyDescent="0.3">
      <c r="A215" s="7">
        <v>3325</v>
      </c>
      <c r="B215" s="8">
        <v>964253.07000000007</v>
      </c>
      <c r="C215" s="8">
        <v>0</v>
      </c>
      <c r="D215" s="8">
        <v>66683.600000000006</v>
      </c>
      <c r="E215" s="8">
        <v>47360.000000000007</v>
      </c>
      <c r="F215" s="8">
        <v>42524</v>
      </c>
      <c r="G215" s="63">
        <v>-840</v>
      </c>
      <c r="H215" s="41">
        <f t="shared" si="3"/>
        <v>41684</v>
      </c>
      <c r="I215" s="8">
        <v>1379.38</v>
      </c>
      <c r="J215" s="8">
        <v>0</v>
      </c>
      <c r="K215" s="58">
        <v>2918</v>
      </c>
      <c r="L215" s="62">
        <v>1</v>
      </c>
      <c r="T215" s="69"/>
      <c r="U215" s="63"/>
    </row>
    <row r="216" spans="1:21" x14ac:dyDescent="0.3">
      <c r="A216" s="7">
        <v>3328</v>
      </c>
      <c r="B216" s="8">
        <v>1047894.7399999999</v>
      </c>
      <c r="C216" s="8">
        <v>0</v>
      </c>
      <c r="D216" s="8">
        <v>60133.27</v>
      </c>
      <c r="E216" s="8">
        <v>41780.000000000007</v>
      </c>
      <c r="F216" s="8">
        <v>46411</v>
      </c>
      <c r="G216" s="63">
        <v>-2663</v>
      </c>
      <c r="H216" s="41">
        <f t="shared" si="3"/>
        <v>43748</v>
      </c>
      <c r="I216" s="8">
        <v>2418.75</v>
      </c>
      <c r="J216" s="8">
        <v>0</v>
      </c>
      <c r="K216" s="58">
        <v>3738</v>
      </c>
      <c r="L216" s="62">
        <v>1</v>
      </c>
      <c r="T216" s="69"/>
      <c r="U216" s="63"/>
    </row>
    <row r="217" spans="1:21" x14ac:dyDescent="0.3">
      <c r="A217" s="7">
        <v>3332</v>
      </c>
      <c r="B217" s="8">
        <v>657226.47</v>
      </c>
      <c r="C217" s="8">
        <v>0</v>
      </c>
      <c r="D217" s="8">
        <v>75091.499999999985</v>
      </c>
      <c r="E217" s="8">
        <v>24770</v>
      </c>
      <c r="F217" s="8">
        <v>26188</v>
      </c>
      <c r="G217" s="63">
        <v>1543</v>
      </c>
      <c r="H217" s="41">
        <f t="shared" si="3"/>
        <v>27731</v>
      </c>
      <c r="I217" s="8">
        <v>1388.5500000000002</v>
      </c>
      <c r="J217" s="8">
        <v>0</v>
      </c>
      <c r="K217" s="58">
        <v>1971</v>
      </c>
      <c r="L217" s="62">
        <v>1</v>
      </c>
      <c r="T217" s="69"/>
      <c r="U217" s="63"/>
    </row>
    <row r="218" spans="1:21" x14ac:dyDescent="0.3">
      <c r="A218" s="7">
        <v>3337</v>
      </c>
      <c r="B218" s="8">
        <v>2033479.73</v>
      </c>
      <c r="C218" s="8">
        <v>0</v>
      </c>
      <c r="D218" s="8">
        <v>95759.679999999993</v>
      </c>
      <c r="E218" s="8">
        <v>28420</v>
      </c>
      <c r="F218" s="8">
        <v>81601</v>
      </c>
      <c r="G218" s="63">
        <v>9254</v>
      </c>
      <c r="H218" s="41">
        <f t="shared" si="3"/>
        <v>90855</v>
      </c>
      <c r="I218" s="8">
        <v>1104.58</v>
      </c>
      <c r="J218" s="8">
        <v>0</v>
      </c>
      <c r="K218" s="58">
        <v>10547</v>
      </c>
      <c r="L218" s="62">
        <v>1</v>
      </c>
      <c r="T218" s="69"/>
      <c r="U218" s="63"/>
    </row>
    <row r="219" spans="1:21" x14ac:dyDescent="0.3">
      <c r="A219" s="7">
        <v>3338</v>
      </c>
      <c r="B219" s="8">
        <v>1764193.3400000003</v>
      </c>
      <c r="C219" s="8">
        <v>0</v>
      </c>
      <c r="D219" s="8">
        <v>144472.67000000001</v>
      </c>
      <c r="E219" s="8">
        <v>97210</v>
      </c>
      <c r="F219" s="8">
        <v>19600</v>
      </c>
      <c r="G219" s="63">
        <v>0</v>
      </c>
      <c r="H219" s="41">
        <f t="shared" si="3"/>
        <v>19600</v>
      </c>
      <c r="I219" s="8">
        <v>5075</v>
      </c>
      <c r="J219" s="8">
        <v>0</v>
      </c>
      <c r="K219" s="58">
        <v>7834</v>
      </c>
      <c r="L219" s="62">
        <v>1</v>
      </c>
      <c r="T219" s="69"/>
      <c r="U219" s="63"/>
    </row>
    <row r="220" spans="1:21" x14ac:dyDescent="0.3">
      <c r="A220" s="7">
        <v>3339</v>
      </c>
      <c r="B220" s="8">
        <v>1091563.43</v>
      </c>
      <c r="C220" s="8">
        <v>0</v>
      </c>
      <c r="D220" s="8">
        <v>98133.989999999991</v>
      </c>
      <c r="E220" s="8">
        <v>62080.000000000007</v>
      </c>
      <c r="F220" s="8">
        <v>18112</v>
      </c>
      <c r="G220" s="63">
        <v>0</v>
      </c>
      <c r="H220" s="41">
        <f t="shared" si="3"/>
        <v>18112</v>
      </c>
      <c r="I220" s="8">
        <v>3614.33</v>
      </c>
      <c r="J220" s="8">
        <v>0</v>
      </c>
      <c r="K220" s="58">
        <v>3584</v>
      </c>
      <c r="L220" s="62">
        <v>1</v>
      </c>
      <c r="T220" s="69"/>
      <c r="U220" s="63"/>
    </row>
    <row r="221" spans="1:21" x14ac:dyDescent="0.3">
      <c r="A221" s="7">
        <v>3340</v>
      </c>
      <c r="B221" s="8">
        <v>2113396.7400000002</v>
      </c>
      <c r="C221" s="8">
        <v>0</v>
      </c>
      <c r="D221" s="8">
        <v>102132.29000000001</v>
      </c>
      <c r="E221" s="8">
        <v>171380</v>
      </c>
      <c r="F221" s="8">
        <v>79120</v>
      </c>
      <c r="G221" s="63">
        <v>0</v>
      </c>
      <c r="H221" s="41">
        <f t="shared" si="3"/>
        <v>79120</v>
      </c>
      <c r="I221" s="8">
        <v>9268.75</v>
      </c>
      <c r="J221" s="8">
        <v>0</v>
      </c>
      <c r="K221" s="58">
        <v>42496</v>
      </c>
      <c r="L221" s="62">
        <v>1</v>
      </c>
      <c r="T221" s="69"/>
      <c r="U221" s="63"/>
    </row>
    <row r="222" spans="1:21" x14ac:dyDescent="0.3">
      <c r="A222" s="7">
        <v>3346</v>
      </c>
      <c r="B222" s="8">
        <v>749065.74000000011</v>
      </c>
      <c r="C222" s="8">
        <v>0</v>
      </c>
      <c r="D222" s="8">
        <v>70299.239999999991</v>
      </c>
      <c r="E222" s="8">
        <v>35130.000000000007</v>
      </c>
      <c r="F222" s="8">
        <v>38958</v>
      </c>
      <c r="G222" s="63">
        <v>842</v>
      </c>
      <c r="H222" s="41">
        <f t="shared" si="3"/>
        <v>39800</v>
      </c>
      <c r="I222" s="8">
        <v>686.25</v>
      </c>
      <c r="J222" s="8">
        <v>0</v>
      </c>
      <c r="K222" s="58">
        <v>3507</v>
      </c>
      <c r="L222" s="62">
        <v>1</v>
      </c>
      <c r="T222" s="69"/>
      <c r="U222" s="63"/>
    </row>
    <row r="223" spans="1:21" x14ac:dyDescent="0.3">
      <c r="A223" s="7">
        <v>3347</v>
      </c>
      <c r="B223" s="8">
        <v>676788.24000000011</v>
      </c>
      <c r="C223" s="8">
        <v>0</v>
      </c>
      <c r="D223" s="8">
        <v>30753.799999999996</v>
      </c>
      <c r="E223" s="8">
        <v>28120.000000000007</v>
      </c>
      <c r="F223" s="8">
        <v>35169</v>
      </c>
      <c r="G223" s="63">
        <v>-1402</v>
      </c>
      <c r="H223" s="41">
        <f t="shared" si="3"/>
        <v>33767</v>
      </c>
      <c r="I223" s="8">
        <v>460.20999999999992</v>
      </c>
      <c r="J223" s="8">
        <v>0</v>
      </c>
      <c r="K223" s="58">
        <v>2611</v>
      </c>
      <c r="L223" s="62">
        <v>1</v>
      </c>
      <c r="T223" s="69"/>
      <c r="U223" s="63"/>
    </row>
    <row r="224" spans="1:21" x14ac:dyDescent="0.3">
      <c r="A224" s="7">
        <v>3350</v>
      </c>
      <c r="B224" s="8">
        <v>1007160.3499999999</v>
      </c>
      <c r="C224" s="8">
        <v>0</v>
      </c>
      <c r="D224" s="8">
        <v>50206.750000000007</v>
      </c>
      <c r="E224" s="8">
        <v>25850</v>
      </c>
      <c r="F224" s="8">
        <v>54049</v>
      </c>
      <c r="G224" s="63">
        <v>0</v>
      </c>
      <c r="H224" s="41">
        <f t="shared" si="3"/>
        <v>54049</v>
      </c>
      <c r="I224" s="8">
        <v>357.70999999999992</v>
      </c>
      <c r="J224" s="8">
        <v>0</v>
      </c>
      <c r="K224" s="58">
        <v>5222</v>
      </c>
      <c r="L224" s="62">
        <v>1</v>
      </c>
      <c r="T224" s="69"/>
      <c r="U224" s="63"/>
    </row>
    <row r="225" spans="1:21" x14ac:dyDescent="0.3">
      <c r="A225" s="7">
        <v>3351</v>
      </c>
      <c r="B225" s="8">
        <v>937233.26</v>
      </c>
      <c r="C225" s="8">
        <v>0</v>
      </c>
      <c r="D225" s="8">
        <v>79476.490000000005</v>
      </c>
      <c r="E225" s="8">
        <v>71650.000000000015</v>
      </c>
      <c r="F225" s="8">
        <v>30041</v>
      </c>
      <c r="G225" s="63">
        <v>0</v>
      </c>
      <c r="H225" s="41">
        <f t="shared" si="3"/>
        <v>30041</v>
      </c>
      <c r="I225" s="8">
        <v>3001.67</v>
      </c>
      <c r="J225" s="8">
        <v>0</v>
      </c>
      <c r="K225" s="58">
        <v>6912</v>
      </c>
      <c r="L225" s="62">
        <v>1</v>
      </c>
      <c r="T225" s="69"/>
      <c r="U225" s="63"/>
    </row>
    <row r="226" spans="1:21" x14ac:dyDescent="0.3">
      <c r="A226" s="7">
        <v>3356</v>
      </c>
      <c r="B226" s="8">
        <v>1023028.6900000001</v>
      </c>
      <c r="C226" s="8">
        <v>0</v>
      </c>
      <c r="D226" s="8">
        <v>98756.530000000013</v>
      </c>
      <c r="E226" s="8">
        <v>139460</v>
      </c>
      <c r="F226" s="8">
        <v>32952</v>
      </c>
      <c r="G226" s="63">
        <v>0</v>
      </c>
      <c r="H226" s="41">
        <f t="shared" si="3"/>
        <v>32952</v>
      </c>
      <c r="I226" s="8">
        <v>2650.63</v>
      </c>
      <c r="J226" s="8">
        <v>0</v>
      </c>
      <c r="K226" s="58">
        <v>4275</v>
      </c>
      <c r="L226" s="62">
        <v>1</v>
      </c>
      <c r="T226" s="69"/>
      <c r="U226" s="63"/>
    </row>
    <row r="227" spans="1:21" x14ac:dyDescent="0.3">
      <c r="A227" s="7">
        <v>3360</v>
      </c>
      <c r="B227" s="8">
        <v>1772554.3399999994</v>
      </c>
      <c r="C227" s="8">
        <v>0</v>
      </c>
      <c r="D227" s="8">
        <v>29040.020000000004</v>
      </c>
      <c r="E227" s="8">
        <v>179904</v>
      </c>
      <c r="F227" s="8">
        <v>19591</v>
      </c>
      <c r="G227" s="63">
        <v>0</v>
      </c>
      <c r="H227" s="41">
        <f t="shared" si="3"/>
        <v>19591</v>
      </c>
      <c r="I227" s="8">
        <v>2362.08</v>
      </c>
      <c r="J227" s="8">
        <v>0</v>
      </c>
      <c r="K227" s="58">
        <v>9984</v>
      </c>
      <c r="L227" s="62">
        <v>1</v>
      </c>
      <c r="T227" s="69"/>
      <c r="U227" s="63"/>
    </row>
    <row r="228" spans="1:21" x14ac:dyDescent="0.3">
      <c r="A228" s="7">
        <v>3364</v>
      </c>
      <c r="B228" s="8">
        <v>1064097.4700000002</v>
      </c>
      <c r="C228" s="8">
        <v>0</v>
      </c>
      <c r="D228" s="8">
        <v>99615.65</v>
      </c>
      <c r="E228" s="8">
        <v>63170.000000000015</v>
      </c>
      <c r="F228" s="8">
        <v>54013</v>
      </c>
      <c r="G228" s="63">
        <v>562</v>
      </c>
      <c r="H228" s="41">
        <f t="shared" si="3"/>
        <v>54575</v>
      </c>
      <c r="I228" s="8">
        <v>612.92000000000007</v>
      </c>
      <c r="J228" s="8">
        <v>0</v>
      </c>
      <c r="K228" s="58">
        <v>5939</v>
      </c>
      <c r="L228" s="62">
        <v>1</v>
      </c>
      <c r="T228" s="69"/>
      <c r="U228" s="63"/>
    </row>
    <row r="229" spans="1:21" x14ac:dyDescent="0.3">
      <c r="A229" s="7">
        <v>3373</v>
      </c>
      <c r="B229" s="8">
        <v>1631618.3699999999</v>
      </c>
      <c r="C229" s="8">
        <v>0</v>
      </c>
      <c r="D229" s="8">
        <v>92126.12000000001</v>
      </c>
      <c r="E229" s="8">
        <v>152050</v>
      </c>
      <c r="F229" s="8">
        <v>39835</v>
      </c>
      <c r="G229" s="63">
        <v>0</v>
      </c>
      <c r="H229" s="41">
        <f t="shared" si="3"/>
        <v>39835</v>
      </c>
      <c r="I229" s="8">
        <v>8689.58</v>
      </c>
      <c r="J229" s="8">
        <v>0</v>
      </c>
      <c r="K229" s="58">
        <v>5274</v>
      </c>
      <c r="L229" s="62">
        <v>1</v>
      </c>
      <c r="T229" s="69"/>
      <c r="U229" s="63"/>
    </row>
    <row r="230" spans="1:21" x14ac:dyDescent="0.3">
      <c r="A230" s="7">
        <v>3722</v>
      </c>
      <c r="B230" s="8">
        <v>1217205.3900000001</v>
      </c>
      <c r="C230" s="8">
        <v>0</v>
      </c>
      <c r="D230" s="8">
        <v>92495.359999999986</v>
      </c>
      <c r="E230" s="8">
        <v>136561.78000000003</v>
      </c>
      <c r="F230" s="8">
        <v>32307</v>
      </c>
      <c r="G230" s="63">
        <v>3507</v>
      </c>
      <c r="H230" s="41">
        <f t="shared" si="3"/>
        <v>35814</v>
      </c>
      <c r="I230" s="8">
        <v>5795.83</v>
      </c>
      <c r="J230" s="8">
        <v>0</v>
      </c>
      <c r="K230" s="58">
        <v>3098</v>
      </c>
      <c r="L230" s="62">
        <v>1</v>
      </c>
      <c r="T230" s="69"/>
      <c r="U230" s="63"/>
    </row>
    <row r="231" spans="1:21" x14ac:dyDescent="0.3">
      <c r="A231" s="7">
        <v>3728</v>
      </c>
      <c r="B231" s="8">
        <v>1115902.9300000002</v>
      </c>
      <c r="C231" s="8">
        <v>0</v>
      </c>
      <c r="D231" s="8">
        <v>35318.339999999997</v>
      </c>
      <c r="E231" s="8">
        <v>26844.999999999996</v>
      </c>
      <c r="F231" s="8">
        <v>52212</v>
      </c>
      <c r="G231" s="63">
        <v>-280</v>
      </c>
      <c r="H231" s="41">
        <f t="shared" si="3"/>
        <v>51932</v>
      </c>
      <c r="I231" s="8">
        <v>1626.0500000000002</v>
      </c>
      <c r="J231" s="8">
        <v>0</v>
      </c>
      <c r="K231" s="58">
        <v>4454</v>
      </c>
      <c r="L231" s="62">
        <v>1</v>
      </c>
      <c r="T231" s="69"/>
      <c r="U231" s="63"/>
    </row>
    <row r="232" spans="1:21" x14ac:dyDescent="0.3">
      <c r="A232" s="7">
        <v>3733</v>
      </c>
      <c r="B232" s="8">
        <v>1091824.04</v>
      </c>
      <c r="C232" s="8">
        <v>0</v>
      </c>
      <c r="D232" s="8">
        <v>52642.569999999992</v>
      </c>
      <c r="E232" s="8">
        <v>23680</v>
      </c>
      <c r="F232" s="8">
        <v>58947</v>
      </c>
      <c r="G232" s="63">
        <v>0</v>
      </c>
      <c r="H232" s="41">
        <f t="shared" si="3"/>
        <v>58947</v>
      </c>
      <c r="I232" s="8">
        <v>336.67000000000007</v>
      </c>
      <c r="J232" s="8">
        <v>0</v>
      </c>
      <c r="K232" s="58">
        <v>4096</v>
      </c>
      <c r="L232" s="62">
        <v>1</v>
      </c>
      <c r="T232" s="69"/>
      <c r="U232" s="63"/>
    </row>
    <row r="233" spans="1:21" x14ac:dyDescent="0.3">
      <c r="A233" s="7">
        <v>3749</v>
      </c>
      <c r="B233" s="8">
        <v>1126967.9200000002</v>
      </c>
      <c r="C233" s="8">
        <v>0</v>
      </c>
      <c r="D233" s="8">
        <v>24237.879999999997</v>
      </c>
      <c r="E233" s="8">
        <v>62970.000000000007</v>
      </c>
      <c r="F233" s="8">
        <v>53788</v>
      </c>
      <c r="G233" s="63">
        <v>-420</v>
      </c>
      <c r="H233" s="41">
        <f t="shared" si="3"/>
        <v>53368</v>
      </c>
      <c r="I233" s="8">
        <v>3247.92</v>
      </c>
      <c r="J233" s="8">
        <v>0</v>
      </c>
      <c r="K233" s="58">
        <v>5171</v>
      </c>
      <c r="L233" s="62">
        <v>1</v>
      </c>
      <c r="T233" s="69"/>
      <c r="U233" s="63"/>
    </row>
    <row r="234" spans="1:21" x14ac:dyDescent="0.3">
      <c r="A234" s="7">
        <v>3893</v>
      </c>
      <c r="B234" s="8">
        <v>1240401.45</v>
      </c>
      <c r="C234" s="8">
        <v>0</v>
      </c>
      <c r="D234" s="8">
        <v>149975.78</v>
      </c>
      <c r="E234" s="8">
        <v>165529</v>
      </c>
      <c r="F234" s="8">
        <v>40148</v>
      </c>
      <c r="G234" s="63">
        <v>0</v>
      </c>
      <c r="H234" s="41">
        <f t="shared" si="3"/>
        <v>40148</v>
      </c>
      <c r="I234" s="8">
        <v>2332.3000000000002</v>
      </c>
      <c r="J234" s="8">
        <v>6396.25</v>
      </c>
      <c r="K234" s="58">
        <v>53248</v>
      </c>
      <c r="L234" s="62">
        <v>1</v>
      </c>
      <c r="T234" s="69"/>
      <c r="U234" s="63"/>
    </row>
    <row r="235" spans="1:21" x14ac:dyDescent="0.3">
      <c r="A235" s="7">
        <v>3896</v>
      </c>
      <c r="B235" s="8">
        <v>1096438.1899999997</v>
      </c>
      <c r="C235" s="8">
        <v>0</v>
      </c>
      <c r="D235" s="8">
        <v>48874.429999999993</v>
      </c>
      <c r="E235" s="8">
        <v>123540.00000000001</v>
      </c>
      <c r="F235" s="8">
        <v>27360</v>
      </c>
      <c r="G235" s="63">
        <v>2664</v>
      </c>
      <c r="H235" s="41">
        <f t="shared" si="3"/>
        <v>30024</v>
      </c>
      <c r="I235" s="8">
        <v>1117.92</v>
      </c>
      <c r="J235" s="8">
        <v>5957.5</v>
      </c>
      <c r="K235" s="58">
        <v>20334</v>
      </c>
      <c r="L235" s="62">
        <v>1</v>
      </c>
      <c r="T235" s="69"/>
      <c r="U235" s="63"/>
    </row>
    <row r="236" spans="1:21" x14ac:dyDescent="0.3">
      <c r="A236" s="7">
        <v>3898</v>
      </c>
      <c r="B236" s="8">
        <v>2188108.09</v>
      </c>
      <c r="C236" s="8">
        <v>0</v>
      </c>
      <c r="D236" s="8">
        <v>14706.019999999999</v>
      </c>
      <c r="E236" s="8">
        <v>211629.99999999994</v>
      </c>
      <c r="F236" s="8">
        <v>47016</v>
      </c>
      <c r="G236" s="63">
        <v>421</v>
      </c>
      <c r="H236" s="41">
        <f t="shared" si="3"/>
        <v>47437</v>
      </c>
      <c r="I236" s="8">
        <v>3173.96</v>
      </c>
      <c r="J236" s="8">
        <v>8353.2999999999993</v>
      </c>
      <c r="K236" s="58">
        <v>37120</v>
      </c>
      <c r="L236" s="62">
        <v>1</v>
      </c>
      <c r="T236" s="69"/>
      <c r="U236" s="63"/>
    </row>
    <row r="237" spans="1:21" x14ac:dyDescent="0.3">
      <c r="A237" s="7">
        <v>3902</v>
      </c>
      <c r="B237" s="8">
        <v>1663172.3899999997</v>
      </c>
      <c r="C237" s="8">
        <v>0</v>
      </c>
      <c r="D237" s="8">
        <v>159799.35</v>
      </c>
      <c r="E237" s="8">
        <v>175500</v>
      </c>
      <c r="F237" s="8">
        <v>54613</v>
      </c>
      <c r="G237" s="63">
        <v>-1296</v>
      </c>
      <c r="H237" s="41">
        <f t="shared" si="3"/>
        <v>53317</v>
      </c>
      <c r="I237" s="8">
        <v>11551.05</v>
      </c>
      <c r="J237" s="8">
        <v>7341.25</v>
      </c>
      <c r="K237" s="58">
        <v>59392</v>
      </c>
      <c r="L237" s="62">
        <v>1</v>
      </c>
      <c r="T237" s="69"/>
      <c r="U237" s="63"/>
    </row>
    <row r="238" spans="1:21" x14ac:dyDescent="0.3">
      <c r="A238" s="7">
        <v>3904</v>
      </c>
      <c r="B238" s="8">
        <v>2376700.98</v>
      </c>
      <c r="C238" s="8">
        <v>0</v>
      </c>
      <c r="D238" s="8">
        <v>290322.56999999995</v>
      </c>
      <c r="E238" s="8">
        <v>310410.00000000006</v>
      </c>
      <c r="F238" s="8">
        <v>51586</v>
      </c>
      <c r="G238" s="63">
        <v>-981</v>
      </c>
      <c r="H238" s="41">
        <f t="shared" si="3"/>
        <v>50605</v>
      </c>
      <c r="I238" s="8">
        <v>17498.23</v>
      </c>
      <c r="J238" s="8">
        <v>8331.7000000000007</v>
      </c>
      <c r="K238" s="58">
        <v>54784</v>
      </c>
      <c r="L238" s="62">
        <v>1</v>
      </c>
      <c r="T238" s="69"/>
      <c r="U238" s="63"/>
    </row>
    <row r="239" spans="1:21" x14ac:dyDescent="0.3">
      <c r="A239" s="7">
        <v>3906</v>
      </c>
      <c r="B239" s="8">
        <v>2005009.6500000004</v>
      </c>
      <c r="C239" s="8">
        <v>0</v>
      </c>
      <c r="D239" s="8">
        <v>148835.85999999999</v>
      </c>
      <c r="E239" s="8">
        <v>99160.000000000015</v>
      </c>
      <c r="F239" s="8">
        <v>77249</v>
      </c>
      <c r="G239" s="63">
        <v>1963</v>
      </c>
      <c r="H239" s="41">
        <f t="shared" si="3"/>
        <v>79212</v>
      </c>
      <c r="I239" s="8">
        <v>1548.96</v>
      </c>
      <c r="J239" s="8">
        <v>8691.25</v>
      </c>
      <c r="K239" s="58">
        <v>34304</v>
      </c>
      <c r="L239" s="62">
        <v>1</v>
      </c>
      <c r="T239" s="69"/>
      <c r="U239" s="63"/>
    </row>
    <row r="240" spans="1:21" x14ac:dyDescent="0.3">
      <c r="A240" s="7">
        <v>3907</v>
      </c>
      <c r="B240" s="8">
        <v>2975712.2899999996</v>
      </c>
      <c r="C240" s="8">
        <v>0</v>
      </c>
      <c r="D240" s="8">
        <v>81054.599999999991</v>
      </c>
      <c r="E240" s="8">
        <v>180390</v>
      </c>
      <c r="F240" s="8">
        <v>135302</v>
      </c>
      <c r="G240" s="63">
        <v>0</v>
      </c>
      <c r="H240" s="41">
        <f t="shared" si="3"/>
        <v>135302</v>
      </c>
      <c r="I240" s="8">
        <v>6172.5</v>
      </c>
      <c r="J240" s="8">
        <v>10845.630000000001</v>
      </c>
      <c r="K240" s="58">
        <v>58383</v>
      </c>
      <c r="L240" s="62">
        <v>1</v>
      </c>
      <c r="T240" s="69"/>
      <c r="U240" s="63"/>
    </row>
    <row r="241" spans="1:21" x14ac:dyDescent="0.3">
      <c r="A241" s="7">
        <v>3909</v>
      </c>
      <c r="B241" s="8">
        <v>2608715.1899999995</v>
      </c>
      <c r="C241" s="8">
        <v>0</v>
      </c>
      <c r="D241" s="8">
        <v>396279.58999999997</v>
      </c>
      <c r="E241" s="8">
        <v>335070.00000000006</v>
      </c>
      <c r="F241" s="8">
        <v>60199</v>
      </c>
      <c r="G241" s="63">
        <v>0</v>
      </c>
      <c r="H241" s="41">
        <f t="shared" si="3"/>
        <v>60199</v>
      </c>
      <c r="I241" s="8">
        <v>13291.92</v>
      </c>
      <c r="J241" s="8">
        <v>9080.5</v>
      </c>
      <c r="K241" s="58">
        <v>69632</v>
      </c>
      <c r="L241" s="62">
        <v>1</v>
      </c>
      <c r="T241" s="69"/>
      <c r="U241" s="63"/>
    </row>
    <row r="242" spans="1:21" x14ac:dyDescent="0.3">
      <c r="A242" s="7">
        <v>3910</v>
      </c>
      <c r="B242" s="8">
        <v>3164224.98</v>
      </c>
      <c r="C242" s="8">
        <v>0</v>
      </c>
      <c r="D242" s="8">
        <v>433173.2099999999</v>
      </c>
      <c r="E242" s="8">
        <v>222150.00000000006</v>
      </c>
      <c r="F242" s="8">
        <v>109276</v>
      </c>
      <c r="G242" s="63">
        <v>3365</v>
      </c>
      <c r="H242" s="41">
        <f t="shared" si="3"/>
        <v>112641</v>
      </c>
      <c r="I242" s="8">
        <v>6589.2699999999995</v>
      </c>
      <c r="J242" s="8">
        <v>10963.75</v>
      </c>
      <c r="K242" s="58">
        <v>13005</v>
      </c>
      <c r="L242" s="62">
        <v>1</v>
      </c>
      <c r="T242" s="69"/>
      <c r="U242" s="63"/>
    </row>
    <row r="243" spans="1:21" x14ac:dyDescent="0.3">
      <c r="A243" s="7">
        <v>3913</v>
      </c>
      <c r="B243" s="8">
        <v>283011.8</v>
      </c>
      <c r="C243" s="8">
        <v>0</v>
      </c>
      <c r="D243" s="8">
        <v>20440.250000000004</v>
      </c>
      <c r="E243" s="8">
        <v>27099.990000000005</v>
      </c>
      <c r="F243" s="8">
        <v>19245</v>
      </c>
      <c r="G243" s="63">
        <v>0</v>
      </c>
      <c r="H243" s="41">
        <f t="shared" si="3"/>
        <v>19245</v>
      </c>
      <c r="I243" s="8">
        <v>3900</v>
      </c>
      <c r="J243" s="8">
        <v>0</v>
      </c>
      <c r="K243" s="58">
        <v>0</v>
      </c>
      <c r="L243" s="62">
        <v>1</v>
      </c>
      <c r="T243" s="69"/>
      <c r="U243" s="63"/>
    </row>
    <row r="244" spans="1:21" x14ac:dyDescent="0.3">
      <c r="A244" s="7">
        <v>3916</v>
      </c>
      <c r="B244" s="8">
        <v>2093265.28</v>
      </c>
      <c r="C244" s="8">
        <v>0</v>
      </c>
      <c r="D244" s="8">
        <v>29983.600000000006</v>
      </c>
      <c r="E244" s="8">
        <v>266160</v>
      </c>
      <c r="F244" s="8">
        <v>43631</v>
      </c>
      <c r="G244" s="63">
        <v>0</v>
      </c>
      <c r="H244" s="41">
        <f t="shared" si="3"/>
        <v>43631</v>
      </c>
      <c r="I244" s="8">
        <v>14935.83</v>
      </c>
      <c r="J244" s="8">
        <v>8387.5</v>
      </c>
      <c r="K244" s="58">
        <v>34816</v>
      </c>
      <c r="L244" s="62">
        <v>1</v>
      </c>
      <c r="T244" s="69"/>
      <c r="U244" s="63"/>
    </row>
    <row r="245" spans="1:21" x14ac:dyDescent="0.3">
      <c r="A245" s="7">
        <v>3917</v>
      </c>
      <c r="B245" s="8">
        <v>4196845.5999999996</v>
      </c>
      <c r="C245" s="8">
        <v>0</v>
      </c>
      <c r="D245" s="8">
        <v>553542.83000000007</v>
      </c>
      <c r="E245" s="8">
        <v>498428.68</v>
      </c>
      <c r="F245" s="8">
        <v>113227</v>
      </c>
      <c r="G245" s="63">
        <v>-7570</v>
      </c>
      <c r="H245" s="41">
        <f t="shared" si="3"/>
        <v>105657</v>
      </c>
      <c r="I245" s="8">
        <v>7880.8300000000017</v>
      </c>
      <c r="J245" s="8">
        <v>12527.5</v>
      </c>
      <c r="K245" s="58">
        <v>80384</v>
      </c>
      <c r="L245" s="62">
        <v>1</v>
      </c>
      <c r="T245" s="69"/>
      <c r="U245" s="63"/>
    </row>
    <row r="246" spans="1:21" x14ac:dyDescent="0.3">
      <c r="A246" s="7">
        <v>3918</v>
      </c>
      <c r="B246" s="8">
        <v>949295.21</v>
      </c>
      <c r="C246" s="8">
        <v>0</v>
      </c>
      <c r="D246" s="8">
        <v>33257.22</v>
      </c>
      <c r="E246" s="8">
        <v>106150</v>
      </c>
      <c r="F246" s="8">
        <v>9067</v>
      </c>
      <c r="G246" s="63">
        <v>1263</v>
      </c>
      <c r="H246" s="41">
        <f t="shared" si="3"/>
        <v>10330</v>
      </c>
      <c r="I246" s="8">
        <v>6911.67</v>
      </c>
      <c r="J246" s="8">
        <v>4707.43</v>
      </c>
      <c r="K246" s="58">
        <v>0</v>
      </c>
      <c r="L246" s="62">
        <v>1</v>
      </c>
      <c r="T246" s="69"/>
      <c r="U246" s="63"/>
    </row>
    <row r="247" spans="1:21" x14ac:dyDescent="0.3">
      <c r="A247" s="7">
        <v>3920</v>
      </c>
      <c r="B247" s="8">
        <v>1159238.77</v>
      </c>
      <c r="C247" s="8">
        <v>0</v>
      </c>
      <c r="D247" s="8">
        <v>111904.53</v>
      </c>
      <c r="E247" s="8">
        <v>119880</v>
      </c>
      <c r="F247" s="8">
        <v>37619</v>
      </c>
      <c r="G247" s="63">
        <v>1824</v>
      </c>
      <c r="H247" s="41">
        <f t="shared" si="3"/>
        <v>39443</v>
      </c>
      <c r="I247" s="8">
        <v>7478.13</v>
      </c>
      <c r="J247" s="8">
        <v>6385</v>
      </c>
      <c r="K247" s="58">
        <v>8806</v>
      </c>
      <c r="L247" s="62">
        <v>1</v>
      </c>
      <c r="T247" s="69"/>
      <c r="U247" s="63"/>
    </row>
    <row r="248" spans="1:21" x14ac:dyDescent="0.3">
      <c r="A248" s="7">
        <v>4026</v>
      </c>
      <c r="B248" s="8">
        <v>5222542.5</v>
      </c>
      <c r="C248" s="8">
        <v>761972</v>
      </c>
      <c r="D248" s="8">
        <v>172187.26</v>
      </c>
      <c r="E248" s="8">
        <v>191764</v>
      </c>
      <c r="F248" s="8">
        <v>0</v>
      </c>
      <c r="G248" s="63">
        <v>0</v>
      </c>
      <c r="H248" s="41">
        <f t="shared" si="3"/>
        <v>0</v>
      </c>
      <c r="I248" s="8">
        <v>12208.75</v>
      </c>
      <c r="J248" s="8">
        <v>19468.75</v>
      </c>
      <c r="K248" s="58">
        <v>193486</v>
      </c>
      <c r="L248" s="62">
        <v>1</v>
      </c>
      <c r="T248" s="69"/>
      <c r="U248" s="63"/>
    </row>
    <row r="249" spans="1:21" x14ac:dyDescent="0.3">
      <c r="A249" s="7">
        <v>4040</v>
      </c>
      <c r="B249" s="8">
        <v>7575774.8800000018</v>
      </c>
      <c r="C249" s="8">
        <v>1296068</v>
      </c>
      <c r="D249" s="8">
        <v>74737.16</v>
      </c>
      <c r="E249" s="8">
        <v>389714</v>
      </c>
      <c r="F249" s="8">
        <v>0</v>
      </c>
      <c r="G249" s="63">
        <v>0</v>
      </c>
      <c r="H249" s="41">
        <f t="shared" ref="H249:H300" si="4">F249+G249</f>
        <v>0</v>
      </c>
      <c r="I249" s="8">
        <v>50662.5</v>
      </c>
      <c r="J249" s="8">
        <v>26424.06</v>
      </c>
      <c r="K249" s="58">
        <v>27136</v>
      </c>
      <c r="L249" s="62">
        <v>1</v>
      </c>
      <c r="T249" s="69"/>
      <c r="U249" s="63"/>
    </row>
    <row r="250" spans="1:21" x14ac:dyDescent="0.3">
      <c r="A250" s="7">
        <v>4043</v>
      </c>
      <c r="B250" s="8">
        <v>4920756.2399999984</v>
      </c>
      <c r="C250" s="8">
        <v>1421889</v>
      </c>
      <c r="D250" s="8">
        <v>79422.610000000015</v>
      </c>
      <c r="E250" s="8">
        <v>22020</v>
      </c>
      <c r="F250" s="8">
        <v>0</v>
      </c>
      <c r="G250" s="63">
        <v>0</v>
      </c>
      <c r="H250" s="41">
        <f t="shared" si="4"/>
        <v>0</v>
      </c>
      <c r="I250" s="8">
        <v>3034.38</v>
      </c>
      <c r="J250" s="8">
        <v>22084.379999999997</v>
      </c>
      <c r="K250" s="58">
        <v>48896</v>
      </c>
      <c r="L250" s="62">
        <v>1</v>
      </c>
      <c r="T250" s="69"/>
      <c r="U250" s="63"/>
    </row>
    <row r="251" spans="1:21" x14ac:dyDescent="0.3">
      <c r="A251" s="7">
        <v>4045</v>
      </c>
      <c r="B251" s="8">
        <v>9160277.9700000007</v>
      </c>
      <c r="C251" s="8">
        <v>1819972</v>
      </c>
      <c r="D251" s="8">
        <v>8096.2900000000027</v>
      </c>
      <c r="E251" s="8">
        <v>87140</v>
      </c>
      <c r="F251" s="8">
        <v>0</v>
      </c>
      <c r="G251" s="63">
        <v>0</v>
      </c>
      <c r="H251" s="41">
        <f t="shared" si="4"/>
        <v>0</v>
      </c>
      <c r="I251" s="8">
        <v>11076.880000000001</v>
      </c>
      <c r="J251" s="8">
        <v>33522.81</v>
      </c>
      <c r="K251" s="58">
        <v>202240</v>
      </c>
      <c r="L251" s="62">
        <v>1</v>
      </c>
      <c r="T251" s="69"/>
      <c r="U251" s="63"/>
    </row>
    <row r="252" spans="1:21" x14ac:dyDescent="0.3">
      <c r="A252" s="7">
        <v>4109</v>
      </c>
      <c r="B252" s="8">
        <v>4316820.42</v>
      </c>
      <c r="C252" s="8">
        <v>1115564</v>
      </c>
      <c r="D252" s="8">
        <v>49673.75</v>
      </c>
      <c r="E252" s="8">
        <v>129082</v>
      </c>
      <c r="F252" s="8">
        <v>0</v>
      </c>
      <c r="G252" s="63">
        <v>0</v>
      </c>
      <c r="H252" s="41">
        <f t="shared" si="4"/>
        <v>0</v>
      </c>
      <c r="I252" s="8">
        <v>15943.130000000001</v>
      </c>
      <c r="J252" s="8">
        <v>20017.189999999999</v>
      </c>
      <c r="K252" s="58">
        <v>79872</v>
      </c>
      <c r="L252" s="62">
        <v>1</v>
      </c>
      <c r="T252" s="69"/>
      <c r="U252" s="63"/>
    </row>
    <row r="253" spans="1:21" x14ac:dyDescent="0.3">
      <c r="A253" s="7">
        <v>4522</v>
      </c>
      <c r="B253" s="8">
        <v>6786754.8200000003</v>
      </c>
      <c r="C253" s="8">
        <v>1971036</v>
      </c>
      <c r="D253" s="8">
        <v>0</v>
      </c>
      <c r="E253" s="8">
        <v>84000</v>
      </c>
      <c r="F253" s="8">
        <v>0</v>
      </c>
      <c r="G253" s="63">
        <v>0</v>
      </c>
      <c r="H253" s="41">
        <f t="shared" si="4"/>
        <v>0</v>
      </c>
      <c r="I253" s="8">
        <v>5589.13</v>
      </c>
      <c r="J253" s="8">
        <v>30145</v>
      </c>
      <c r="K253" s="58">
        <v>35840</v>
      </c>
      <c r="L253" s="62">
        <v>1</v>
      </c>
      <c r="T253" s="69"/>
      <c r="U253" s="63"/>
    </row>
    <row r="254" spans="1:21" x14ac:dyDescent="0.3">
      <c r="A254" s="7">
        <v>4523</v>
      </c>
      <c r="B254" s="8">
        <v>5897688.959999999</v>
      </c>
      <c r="C254" s="8">
        <v>1861322</v>
      </c>
      <c r="D254" s="8">
        <v>7634.04</v>
      </c>
      <c r="E254" s="8">
        <v>99904.5</v>
      </c>
      <c r="F254" s="8">
        <v>0</v>
      </c>
      <c r="G254" s="63">
        <v>0</v>
      </c>
      <c r="H254" s="41">
        <f t="shared" si="4"/>
        <v>0</v>
      </c>
      <c r="I254" s="8">
        <v>7321.25</v>
      </c>
      <c r="J254" s="8">
        <v>25982.5</v>
      </c>
      <c r="K254" s="58">
        <v>35328</v>
      </c>
      <c r="L254" s="62">
        <v>1</v>
      </c>
      <c r="T254" s="69"/>
      <c r="U254" s="63"/>
    </row>
    <row r="255" spans="1:21" x14ac:dyDescent="0.3">
      <c r="A255" s="7">
        <v>4534</v>
      </c>
      <c r="B255" s="8">
        <v>5759997.6799999997</v>
      </c>
      <c r="C255" s="8">
        <v>1929856.24</v>
      </c>
      <c r="D255" s="8">
        <v>67497.540000000008</v>
      </c>
      <c r="E255" s="8">
        <v>100300</v>
      </c>
      <c r="F255" s="8">
        <v>0</v>
      </c>
      <c r="G255" s="63">
        <v>0</v>
      </c>
      <c r="H255" s="41">
        <f t="shared" si="4"/>
        <v>0</v>
      </c>
      <c r="I255" s="8">
        <v>5330</v>
      </c>
      <c r="J255" s="8">
        <v>27009.06</v>
      </c>
      <c r="K255" s="58">
        <v>215040</v>
      </c>
      <c r="L255" s="62">
        <v>1</v>
      </c>
      <c r="T255" s="69"/>
      <c r="U255" s="63"/>
    </row>
    <row r="256" spans="1:21" x14ac:dyDescent="0.3">
      <c r="A256" s="7">
        <v>4622</v>
      </c>
      <c r="B256" s="8">
        <v>6385093.9699999997</v>
      </c>
      <c r="C256" s="8">
        <v>3141600</v>
      </c>
      <c r="D256" s="8">
        <v>225249.21999999997</v>
      </c>
      <c r="E256" s="8">
        <v>33244</v>
      </c>
      <c r="F256" s="8">
        <v>0</v>
      </c>
      <c r="G256" s="63">
        <v>0</v>
      </c>
      <c r="H256" s="41">
        <f t="shared" si="4"/>
        <v>0</v>
      </c>
      <c r="I256" s="8">
        <v>7651.3600000000006</v>
      </c>
      <c r="J256" s="8">
        <v>0</v>
      </c>
      <c r="K256" s="58">
        <v>54272</v>
      </c>
      <c r="L256" s="62">
        <v>1</v>
      </c>
      <c r="T256" s="69"/>
      <c r="U256" s="63"/>
    </row>
    <row r="257" spans="1:21" x14ac:dyDescent="0.3">
      <c r="A257" s="7">
        <v>5200</v>
      </c>
      <c r="B257" s="8">
        <v>2063793.94</v>
      </c>
      <c r="C257" s="8">
        <v>0</v>
      </c>
      <c r="D257" s="8">
        <v>107584.80999999998</v>
      </c>
      <c r="E257" s="8">
        <v>201985</v>
      </c>
      <c r="F257" s="8">
        <v>63489</v>
      </c>
      <c r="G257" s="63">
        <v>-700</v>
      </c>
      <c r="H257" s="41">
        <f t="shared" si="4"/>
        <v>62789</v>
      </c>
      <c r="I257" s="8">
        <v>11140.630000000001</v>
      </c>
      <c r="J257" s="8">
        <v>0</v>
      </c>
      <c r="K257" s="58">
        <v>8550</v>
      </c>
      <c r="L257" s="62">
        <v>1</v>
      </c>
      <c r="T257" s="69"/>
      <c r="U257" s="63"/>
    </row>
    <row r="258" spans="1:21" x14ac:dyDescent="0.3">
      <c r="A258" s="7">
        <v>5201</v>
      </c>
      <c r="B258" s="8">
        <v>1329303.9200000002</v>
      </c>
      <c r="C258" s="8">
        <v>0</v>
      </c>
      <c r="D258" s="8">
        <v>55298.29</v>
      </c>
      <c r="E258" s="8">
        <v>92000</v>
      </c>
      <c r="F258" s="8">
        <v>56897</v>
      </c>
      <c r="G258" s="63">
        <v>562</v>
      </c>
      <c r="H258" s="41">
        <f t="shared" si="4"/>
        <v>57459</v>
      </c>
      <c r="I258" s="8">
        <v>5046.88</v>
      </c>
      <c r="J258" s="8">
        <v>6981.25</v>
      </c>
      <c r="K258" s="58">
        <v>6451</v>
      </c>
      <c r="L258" s="62">
        <v>1</v>
      </c>
      <c r="T258" s="69"/>
      <c r="U258" s="63"/>
    </row>
    <row r="259" spans="1:21" x14ac:dyDescent="0.3">
      <c r="A259" s="7">
        <v>5203</v>
      </c>
      <c r="B259" s="8">
        <v>2048766.2600000002</v>
      </c>
      <c r="C259" s="8">
        <v>0</v>
      </c>
      <c r="D259" s="8">
        <v>135502.25</v>
      </c>
      <c r="E259" s="8">
        <v>30690</v>
      </c>
      <c r="F259" s="8">
        <v>20253</v>
      </c>
      <c r="G259" s="63">
        <v>0</v>
      </c>
      <c r="H259" s="41">
        <f t="shared" si="4"/>
        <v>20253</v>
      </c>
      <c r="I259" s="8">
        <v>336.67000000000007</v>
      </c>
      <c r="J259" s="8">
        <v>8758.75</v>
      </c>
      <c r="K259" s="58">
        <v>5939</v>
      </c>
      <c r="L259" s="62">
        <v>1</v>
      </c>
      <c r="T259" s="69"/>
      <c r="U259" s="63"/>
    </row>
    <row r="260" spans="1:21" x14ac:dyDescent="0.3">
      <c r="A260" s="7">
        <v>5206</v>
      </c>
      <c r="B260" s="8">
        <v>2048991.9600000002</v>
      </c>
      <c r="C260" s="8">
        <v>0</v>
      </c>
      <c r="D260" s="8">
        <v>103649.44000000002</v>
      </c>
      <c r="E260" s="8">
        <v>267957.71000000008</v>
      </c>
      <c r="F260" s="8">
        <v>20015</v>
      </c>
      <c r="G260" s="63">
        <v>0</v>
      </c>
      <c r="H260" s="41">
        <f t="shared" si="4"/>
        <v>20015</v>
      </c>
      <c r="I260" s="8">
        <v>3566.88</v>
      </c>
      <c r="J260" s="8">
        <v>8792.5</v>
      </c>
      <c r="K260" s="58">
        <v>9882</v>
      </c>
      <c r="L260" s="62">
        <v>1</v>
      </c>
      <c r="T260" s="69"/>
      <c r="U260" s="63"/>
    </row>
    <row r="261" spans="1:21" x14ac:dyDescent="0.3">
      <c r="A261" s="7">
        <v>5207</v>
      </c>
      <c r="B261" s="8">
        <v>1985582.2100000002</v>
      </c>
      <c r="C261" s="8">
        <v>0</v>
      </c>
      <c r="D261" s="8">
        <v>65187.19</v>
      </c>
      <c r="E261" s="8">
        <v>98380</v>
      </c>
      <c r="F261" s="8">
        <v>86519</v>
      </c>
      <c r="G261" s="63">
        <v>0</v>
      </c>
      <c r="H261" s="41">
        <f t="shared" si="4"/>
        <v>86519</v>
      </c>
      <c r="I261" s="8">
        <v>5962.71</v>
      </c>
      <c r="J261" s="8">
        <v>0</v>
      </c>
      <c r="K261" s="58">
        <v>11366</v>
      </c>
      <c r="L261" s="62">
        <v>1</v>
      </c>
      <c r="T261" s="69"/>
      <c r="U261" s="63"/>
    </row>
    <row r="262" spans="1:21" x14ac:dyDescent="0.3">
      <c r="A262" s="7">
        <v>5212</v>
      </c>
      <c r="B262" s="8">
        <v>888320.2899999998</v>
      </c>
      <c r="C262" s="8">
        <v>0</v>
      </c>
      <c r="D262" s="8">
        <v>58523.930000000008</v>
      </c>
      <c r="E262" s="8">
        <v>55770.000000000007</v>
      </c>
      <c r="F262" s="8">
        <v>63668</v>
      </c>
      <c r="G262" s="63">
        <v>1123</v>
      </c>
      <c r="H262" s="41">
        <f t="shared" si="4"/>
        <v>64791</v>
      </c>
      <c r="I262" s="8">
        <v>2893.55</v>
      </c>
      <c r="J262" s="8">
        <v>5957.5</v>
      </c>
      <c r="K262" s="58">
        <v>3942</v>
      </c>
      <c r="L262" s="62">
        <v>1</v>
      </c>
      <c r="T262" s="69"/>
      <c r="U262" s="63"/>
    </row>
    <row r="263" spans="1:21" x14ac:dyDescent="0.3">
      <c r="A263" s="7">
        <v>5213</v>
      </c>
      <c r="B263" s="8">
        <v>2161575.7000000002</v>
      </c>
      <c r="C263" s="8">
        <v>0</v>
      </c>
      <c r="D263" s="8">
        <v>89398.909999999989</v>
      </c>
      <c r="E263" s="8">
        <v>112450.00000000001</v>
      </c>
      <c r="F263" s="8">
        <v>77297</v>
      </c>
      <c r="G263" s="63">
        <v>1963</v>
      </c>
      <c r="H263" s="41">
        <f t="shared" si="4"/>
        <v>79260</v>
      </c>
      <c r="I263" s="8">
        <v>1646.0500000000002</v>
      </c>
      <c r="J263" s="8">
        <v>0</v>
      </c>
      <c r="K263" s="58">
        <v>8550</v>
      </c>
      <c r="L263" s="62">
        <v>1</v>
      </c>
      <c r="T263" s="69"/>
      <c r="U263" s="63"/>
    </row>
    <row r="264" spans="1:21" x14ac:dyDescent="0.3">
      <c r="A264" s="7">
        <v>5214</v>
      </c>
      <c r="B264" s="8">
        <v>1787048.4599999997</v>
      </c>
      <c r="C264" s="8">
        <v>0</v>
      </c>
      <c r="D264" s="8">
        <v>83797.81</v>
      </c>
      <c r="E264" s="8">
        <v>106850.00000000001</v>
      </c>
      <c r="F264" s="8">
        <v>69749</v>
      </c>
      <c r="G264" s="63">
        <v>-1195</v>
      </c>
      <c r="H264" s="41">
        <f t="shared" si="4"/>
        <v>68554</v>
      </c>
      <c r="I264" s="8">
        <v>1346.67</v>
      </c>
      <c r="J264" s="8">
        <v>0</v>
      </c>
      <c r="K264" s="58">
        <v>6195</v>
      </c>
      <c r="L264" s="62">
        <v>1</v>
      </c>
      <c r="T264" s="69"/>
      <c r="U264" s="63"/>
    </row>
    <row r="265" spans="1:21" x14ac:dyDescent="0.3">
      <c r="A265" s="7">
        <v>5218</v>
      </c>
      <c r="B265" s="8">
        <v>1393797.5299999996</v>
      </c>
      <c r="C265" s="8">
        <v>0</v>
      </c>
      <c r="D265" s="8">
        <v>96310.22</v>
      </c>
      <c r="E265" s="8">
        <v>108660</v>
      </c>
      <c r="F265" s="8">
        <v>40590</v>
      </c>
      <c r="G265" s="63">
        <v>3747</v>
      </c>
      <c r="H265" s="41">
        <f t="shared" si="4"/>
        <v>44337</v>
      </c>
      <c r="I265" s="8">
        <v>5739.58</v>
      </c>
      <c r="J265" s="8">
        <v>7165.53</v>
      </c>
      <c r="K265" s="58">
        <v>8346</v>
      </c>
      <c r="L265" s="62">
        <v>1</v>
      </c>
      <c r="T265" s="69"/>
      <c r="U265" s="63"/>
    </row>
    <row r="266" spans="1:21" x14ac:dyDescent="0.3">
      <c r="A266" s="7">
        <v>5221</v>
      </c>
      <c r="B266" s="8">
        <v>2361703.5</v>
      </c>
      <c r="C266" s="8">
        <v>0</v>
      </c>
      <c r="D266" s="8">
        <v>215431.17</v>
      </c>
      <c r="E266" s="8">
        <v>221090</v>
      </c>
      <c r="F266" s="8">
        <v>58929</v>
      </c>
      <c r="G266" s="63">
        <v>0</v>
      </c>
      <c r="H266" s="41">
        <f t="shared" si="4"/>
        <v>58929</v>
      </c>
      <c r="I266" s="8">
        <v>13607.08</v>
      </c>
      <c r="J266" s="8">
        <v>8860</v>
      </c>
      <c r="K266" s="58">
        <v>7270</v>
      </c>
      <c r="L266" s="62">
        <v>1</v>
      </c>
      <c r="T266" s="69"/>
      <c r="U266" s="63"/>
    </row>
    <row r="267" spans="1:21" x14ac:dyDescent="0.3">
      <c r="A267" s="7">
        <v>5223</v>
      </c>
      <c r="B267" s="8">
        <v>1291138.9300000002</v>
      </c>
      <c r="C267" s="8">
        <v>0</v>
      </c>
      <c r="D267" s="8">
        <v>36624.959999999999</v>
      </c>
      <c r="E267" s="8">
        <v>114950.00000000001</v>
      </c>
      <c r="F267" s="8">
        <v>18495</v>
      </c>
      <c r="G267" s="63">
        <v>0</v>
      </c>
      <c r="H267" s="41">
        <f t="shared" si="4"/>
        <v>18495</v>
      </c>
      <c r="I267" s="8">
        <v>6767.55</v>
      </c>
      <c r="J267" s="8">
        <v>6767.5</v>
      </c>
      <c r="K267" s="58">
        <v>25200</v>
      </c>
      <c r="L267" s="62">
        <v>1</v>
      </c>
      <c r="T267" s="69"/>
      <c r="U267" s="63"/>
    </row>
    <row r="268" spans="1:21" x14ac:dyDescent="0.3">
      <c r="A268" s="7">
        <v>5225</v>
      </c>
      <c r="B268" s="8">
        <v>970046.95000000019</v>
      </c>
      <c r="C268" s="8">
        <v>0</v>
      </c>
      <c r="D268" s="8">
        <v>105944.16000000002</v>
      </c>
      <c r="E268" s="8">
        <v>105940.00000000003</v>
      </c>
      <c r="F268" s="8">
        <v>38125</v>
      </c>
      <c r="G268" s="63">
        <v>983</v>
      </c>
      <c r="H268" s="41">
        <f t="shared" si="4"/>
        <v>39108</v>
      </c>
      <c r="I268" s="8">
        <v>1459.38</v>
      </c>
      <c r="J268" s="8">
        <v>6002.5</v>
      </c>
      <c r="K268" s="58">
        <v>0</v>
      </c>
      <c r="L268" s="62">
        <v>1</v>
      </c>
      <c r="T268" s="69"/>
      <c r="U268" s="63"/>
    </row>
    <row r="269" spans="1:21" x14ac:dyDescent="0.3">
      <c r="A269" s="7">
        <v>5226</v>
      </c>
      <c r="B269" s="8">
        <v>2305271.0399999996</v>
      </c>
      <c r="C269" s="8">
        <v>0</v>
      </c>
      <c r="D269" s="8">
        <v>137676.72</v>
      </c>
      <c r="E269" s="8">
        <v>156300</v>
      </c>
      <c r="F269" s="8">
        <v>20906</v>
      </c>
      <c r="G269" s="63">
        <v>0</v>
      </c>
      <c r="H269" s="41">
        <f t="shared" si="4"/>
        <v>20906</v>
      </c>
      <c r="I269" s="8">
        <v>2046.46</v>
      </c>
      <c r="J269" s="8">
        <v>9748.75</v>
      </c>
      <c r="K269" s="58">
        <v>10189</v>
      </c>
      <c r="L269" s="62">
        <v>1</v>
      </c>
      <c r="T269" s="69"/>
      <c r="U269" s="63"/>
    </row>
    <row r="270" spans="1:21" x14ac:dyDescent="0.3">
      <c r="A270" s="7">
        <v>5407</v>
      </c>
      <c r="B270" s="8">
        <v>7920596.0599999996</v>
      </c>
      <c r="C270" s="8">
        <v>341104</v>
      </c>
      <c r="D270" s="8">
        <v>200854.52</v>
      </c>
      <c r="E270" s="8">
        <v>438015</v>
      </c>
      <c r="F270" s="8">
        <v>0</v>
      </c>
      <c r="G270" s="63">
        <v>0</v>
      </c>
      <c r="H270" s="41">
        <f t="shared" si="4"/>
        <v>0</v>
      </c>
      <c r="I270" s="8">
        <v>54438.75</v>
      </c>
      <c r="J270" s="8">
        <v>20410.939999999999</v>
      </c>
      <c r="K270" s="58">
        <v>37376</v>
      </c>
      <c r="L270" s="62">
        <v>1</v>
      </c>
      <c r="T270" s="69"/>
      <c r="U270" s="63"/>
    </row>
    <row r="271" spans="1:21" x14ac:dyDescent="0.3">
      <c r="A271" s="7">
        <v>5412</v>
      </c>
      <c r="B271" s="8">
        <v>5429785.3499999996</v>
      </c>
      <c r="C271" s="8">
        <v>2550279</v>
      </c>
      <c r="D271" s="8">
        <v>389587.42000000004</v>
      </c>
      <c r="E271" s="8">
        <v>55250</v>
      </c>
      <c r="F271" s="8">
        <v>0</v>
      </c>
      <c r="G271" s="63">
        <v>0</v>
      </c>
      <c r="H271" s="41">
        <f t="shared" si="4"/>
        <v>0</v>
      </c>
      <c r="I271" s="8">
        <v>10597.92</v>
      </c>
      <c r="J271" s="8">
        <v>27821.88</v>
      </c>
      <c r="K271" s="58">
        <v>32256</v>
      </c>
      <c r="L271" s="62">
        <v>1</v>
      </c>
      <c r="T271" s="69"/>
      <c r="U271" s="63"/>
    </row>
    <row r="272" spans="1:21" x14ac:dyDescent="0.3">
      <c r="A272" s="7">
        <v>5425</v>
      </c>
      <c r="B272" s="8">
        <v>8081166.96</v>
      </c>
      <c r="C272" s="8">
        <v>1044319</v>
      </c>
      <c r="D272" s="8">
        <v>946412.07000000007</v>
      </c>
      <c r="E272" s="8">
        <v>271484.98</v>
      </c>
      <c r="F272" s="8">
        <v>0</v>
      </c>
      <c r="G272" s="63">
        <v>0</v>
      </c>
      <c r="H272" s="41">
        <f t="shared" si="4"/>
        <v>0</v>
      </c>
      <c r="I272" s="8">
        <v>55726.770000000004</v>
      </c>
      <c r="J272" s="8">
        <v>21524.69</v>
      </c>
      <c r="K272" s="58">
        <v>33792</v>
      </c>
      <c r="L272" s="62">
        <v>1</v>
      </c>
      <c r="T272" s="69"/>
      <c r="U272" s="63"/>
    </row>
    <row r="273" spans="1:21" x14ac:dyDescent="0.3">
      <c r="A273" s="7">
        <v>5426</v>
      </c>
      <c r="B273" s="8">
        <v>5224751.7</v>
      </c>
      <c r="C273" s="8">
        <v>508793</v>
      </c>
      <c r="D273" s="8">
        <v>182961.20999999996</v>
      </c>
      <c r="E273" s="8">
        <v>361529.94</v>
      </c>
      <c r="F273" s="8">
        <v>0</v>
      </c>
      <c r="G273" s="63">
        <v>0</v>
      </c>
      <c r="H273" s="41">
        <f t="shared" si="4"/>
        <v>0</v>
      </c>
      <c r="I273" s="8">
        <v>32922.46</v>
      </c>
      <c r="J273" s="8">
        <v>16735</v>
      </c>
      <c r="K273" s="58">
        <v>19558</v>
      </c>
      <c r="L273" s="62">
        <v>1</v>
      </c>
      <c r="T273" s="69"/>
      <c r="U273" s="63"/>
    </row>
    <row r="274" spans="1:21" x14ac:dyDescent="0.3">
      <c r="A274" s="7">
        <v>5431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63">
        <v>0</v>
      </c>
      <c r="H274" s="41">
        <f t="shared" si="4"/>
        <v>0</v>
      </c>
      <c r="I274" s="8">
        <v>0</v>
      </c>
      <c r="J274" s="8">
        <v>0</v>
      </c>
      <c r="K274" s="58">
        <v>0</v>
      </c>
      <c r="L274" s="62">
        <v>1</v>
      </c>
      <c r="T274" s="69"/>
      <c r="U274" s="63"/>
    </row>
    <row r="275" spans="1:21" x14ac:dyDescent="0.3">
      <c r="A275" s="7">
        <v>5447</v>
      </c>
      <c r="B275" s="8">
        <v>9779330.2699999977</v>
      </c>
      <c r="C275" s="8">
        <v>803103</v>
      </c>
      <c r="D275" s="8">
        <v>249399.96000000002</v>
      </c>
      <c r="E275" s="8">
        <v>672048.87000000011</v>
      </c>
      <c r="F275" s="8">
        <v>78633</v>
      </c>
      <c r="G275" s="63">
        <v>2244</v>
      </c>
      <c r="H275" s="41">
        <f t="shared" si="4"/>
        <v>80877</v>
      </c>
      <c r="I275" s="8">
        <v>56913.049999999996</v>
      </c>
      <c r="J275" s="8">
        <v>29880.63</v>
      </c>
      <c r="K275" s="58">
        <v>57779</v>
      </c>
      <c r="L275" s="62">
        <v>1</v>
      </c>
      <c r="T275" s="69"/>
      <c r="U275" s="63"/>
    </row>
    <row r="276" spans="1:21" x14ac:dyDescent="0.3">
      <c r="A276" s="7">
        <v>5456</v>
      </c>
      <c r="B276" s="8">
        <v>6932295.6900000004</v>
      </c>
      <c r="C276" s="8">
        <v>1047227</v>
      </c>
      <c r="D276" s="8">
        <v>25261.210000000003</v>
      </c>
      <c r="E276" s="8">
        <v>298170</v>
      </c>
      <c r="F276" s="8">
        <v>0</v>
      </c>
      <c r="G276" s="63">
        <v>0</v>
      </c>
      <c r="H276" s="41">
        <f t="shared" si="4"/>
        <v>0</v>
      </c>
      <c r="I276" s="8">
        <v>36436.879999999997</v>
      </c>
      <c r="J276" s="8">
        <v>20039.689999999999</v>
      </c>
      <c r="K276" s="58">
        <v>34560</v>
      </c>
      <c r="L276" s="62">
        <v>1</v>
      </c>
      <c r="T276" s="69"/>
      <c r="U276" s="63"/>
    </row>
    <row r="277" spans="1:21" x14ac:dyDescent="0.3">
      <c r="A277" s="7">
        <v>5459</v>
      </c>
      <c r="B277" s="8">
        <v>4438975.88</v>
      </c>
      <c r="C277" s="8">
        <v>977970</v>
      </c>
      <c r="D277" s="8">
        <v>22385.219999999998</v>
      </c>
      <c r="E277" s="8">
        <v>156739</v>
      </c>
      <c r="F277" s="8">
        <v>0</v>
      </c>
      <c r="G277" s="63">
        <v>0</v>
      </c>
      <c r="H277" s="41">
        <f t="shared" si="4"/>
        <v>0</v>
      </c>
      <c r="I277" s="8">
        <v>16372.5</v>
      </c>
      <c r="J277" s="8">
        <v>19001.879999999997</v>
      </c>
      <c r="K277" s="58">
        <v>17818</v>
      </c>
      <c r="L277" s="62">
        <v>1</v>
      </c>
      <c r="T277" s="69"/>
      <c r="U277" s="63"/>
    </row>
    <row r="278" spans="1:21" x14ac:dyDescent="0.3">
      <c r="A278" s="7">
        <v>5461</v>
      </c>
      <c r="B278" s="8">
        <v>8462703.0599999987</v>
      </c>
      <c r="C278" s="8">
        <v>2008389</v>
      </c>
      <c r="D278" s="8">
        <v>43723.339999999989</v>
      </c>
      <c r="E278" s="8">
        <v>280030</v>
      </c>
      <c r="F278" s="8">
        <v>0</v>
      </c>
      <c r="G278" s="63">
        <v>0</v>
      </c>
      <c r="H278" s="41">
        <f t="shared" si="4"/>
        <v>0</v>
      </c>
      <c r="I278" s="8">
        <v>34363.75</v>
      </c>
      <c r="J278" s="8">
        <v>0</v>
      </c>
      <c r="K278" s="58">
        <v>50944</v>
      </c>
      <c r="L278" s="62">
        <v>1</v>
      </c>
      <c r="T278" s="69"/>
      <c r="U278" s="63"/>
    </row>
    <row r="279" spans="1:21" x14ac:dyDescent="0.3">
      <c r="A279" s="7">
        <v>7002</v>
      </c>
      <c r="B279" s="8">
        <v>2968377.31</v>
      </c>
      <c r="C279" s="8">
        <v>1176303.5300000003</v>
      </c>
      <c r="D279" s="8">
        <v>5844791.7999999998</v>
      </c>
      <c r="E279" s="8">
        <v>123705</v>
      </c>
      <c r="F279" s="8">
        <v>583</v>
      </c>
      <c r="G279" s="63">
        <v>0</v>
      </c>
      <c r="H279" s="41">
        <f t="shared" si="4"/>
        <v>583</v>
      </c>
      <c r="I279" s="8">
        <v>64297.81</v>
      </c>
      <c r="J279" s="8">
        <v>21769.379999999997</v>
      </c>
      <c r="K279" s="58">
        <v>0</v>
      </c>
      <c r="L279" s="61"/>
      <c r="T279" s="69"/>
      <c r="U279" s="63"/>
    </row>
    <row r="280" spans="1:21" x14ac:dyDescent="0.3">
      <c r="A280" s="7">
        <v>7021</v>
      </c>
      <c r="B280" s="8">
        <v>882482.59000000008</v>
      </c>
      <c r="C280" s="8">
        <v>305447.33999999997</v>
      </c>
      <c r="D280" s="8">
        <v>5294701.34</v>
      </c>
      <c r="E280" s="8">
        <v>44430</v>
      </c>
      <c r="F280" s="8">
        <v>18859</v>
      </c>
      <c r="G280" s="63">
        <v>1123</v>
      </c>
      <c r="H280" s="41">
        <f t="shared" si="4"/>
        <v>19982</v>
      </c>
      <c r="I280" s="8">
        <v>12317.3</v>
      </c>
      <c r="J280" s="8">
        <v>10024.380000000001</v>
      </c>
      <c r="K280" s="58">
        <v>0</v>
      </c>
      <c r="L280" s="61"/>
      <c r="T280" s="69"/>
      <c r="U280" s="63"/>
    </row>
    <row r="281" spans="1:21" x14ac:dyDescent="0.3">
      <c r="A281" s="7">
        <v>7032</v>
      </c>
      <c r="B281" s="8">
        <v>2473139.2100000004</v>
      </c>
      <c r="C281" s="8">
        <v>0</v>
      </c>
      <c r="D281" s="8">
        <v>2860451.09</v>
      </c>
      <c r="E281" s="8">
        <v>230125</v>
      </c>
      <c r="F281" s="8">
        <v>18893</v>
      </c>
      <c r="G281" s="63">
        <v>-279</v>
      </c>
      <c r="H281" s="41">
        <f t="shared" si="4"/>
        <v>18614</v>
      </c>
      <c r="I281" s="8">
        <v>55191.25</v>
      </c>
      <c r="J281" s="8">
        <v>16048.75</v>
      </c>
      <c r="K281" s="58">
        <v>0</v>
      </c>
      <c r="L281" s="61"/>
      <c r="T281" s="69"/>
      <c r="U281" s="63"/>
    </row>
    <row r="282" spans="1:21" x14ac:dyDescent="0.3">
      <c r="A282" s="7">
        <v>7033</v>
      </c>
      <c r="B282" s="8">
        <v>1099005.98</v>
      </c>
      <c r="C282" s="8">
        <v>0</v>
      </c>
      <c r="D282" s="8">
        <v>1597480.96</v>
      </c>
      <c r="E282" s="8">
        <v>120068.39</v>
      </c>
      <c r="F282" s="8">
        <v>16318</v>
      </c>
      <c r="G282" s="63">
        <v>0</v>
      </c>
      <c r="H282" s="41">
        <f t="shared" si="4"/>
        <v>16318</v>
      </c>
      <c r="I282" s="8">
        <v>26767.5</v>
      </c>
      <c r="J282" s="8">
        <v>9416.880000000001</v>
      </c>
      <c r="K282" s="58">
        <v>0</v>
      </c>
      <c r="L282" s="61"/>
      <c r="T282" s="69"/>
      <c r="U282" s="63"/>
    </row>
    <row r="283" spans="1:21" x14ac:dyDescent="0.3">
      <c r="A283" s="7">
        <v>7039</v>
      </c>
      <c r="B283" s="8">
        <v>2575674.36</v>
      </c>
      <c r="C283" s="8">
        <v>436584.32</v>
      </c>
      <c r="D283" s="8">
        <v>3524454.54</v>
      </c>
      <c r="E283" s="8">
        <v>137949.00000000003</v>
      </c>
      <c r="F283" s="8">
        <v>31229</v>
      </c>
      <c r="G283" s="63">
        <v>-2243</v>
      </c>
      <c r="H283" s="41">
        <f t="shared" si="4"/>
        <v>28986</v>
      </c>
      <c r="I283" s="8">
        <v>29516.67</v>
      </c>
      <c r="J283" s="8">
        <v>17415.629999999997</v>
      </c>
      <c r="K283" s="58">
        <v>0</v>
      </c>
      <c r="L283" s="61"/>
      <c r="T283" s="69"/>
      <c r="U283" s="63"/>
    </row>
    <row r="284" spans="1:21" x14ac:dyDescent="0.3">
      <c r="A284" s="7">
        <v>7040</v>
      </c>
      <c r="B284" s="8">
        <v>2698748.8899999997</v>
      </c>
      <c r="C284" s="8">
        <v>342739.51</v>
      </c>
      <c r="D284" s="8">
        <v>3503202.47</v>
      </c>
      <c r="E284" s="8">
        <v>167443.39000000001</v>
      </c>
      <c r="F284" s="8">
        <v>35958</v>
      </c>
      <c r="G284" s="63">
        <v>295</v>
      </c>
      <c r="H284" s="41">
        <f t="shared" si="4"/>
        <v>36253</v>
      </c>
      <c r="I284" s="8">
        <v>26326.359999999997</v>
      </c>
      <c r="J284" s="8">
        <v>17058.21</v>
      </c>
      <c r="K284" s="58">
        <v>0</v>
      </c>
      <c r="L284" s="61"/>
      <c r="T284" s="69"/>
      <c r="U284" s="63"/>
    </row>
    <row r="285" spans="1:21" x14ac:dyDescent="0.3">
      <c r="A285" s="7">
        <v>7041</v>
      </c>
      <c r="B285" s="8">
        <v>1784014.83</v>
      </c>
      <c r="C285" s="8">
        <v>354357.63</v>
      </c>
      <c r="D285" s="8">
        <v>2921393.9099999997</v>
      </c>
      <c r="E285" s="8">
        <v>128135</v>
      </c>
      <c r="F285" s="8">
        <v>0</v>
      </c>
      <c r="G285" s="63">
        <v>0</v>
      </c>
      <c r="H285" s="41">
        <f t="shared" si="4"/>
        <v>0</v>
      </c>
      <c r="I285" s="8">
        <v>28824.06</v>
      </c>
      <c r="J285" s="8">
        <v>14276.88</v>
      </c>
      <c r="K285" s="58">
        <v>0</v>
      </c>
      <c r="L285" s="61"/>
      <c r="T285" s="69"/>
      <c r="U285" s="63"/>
    </row>
    <row r="286" spans="1:21" x14ac:dyDescent="0.3">
      <c r="A286" s="7">
        <v>7043</v>
      </c>
      <c r="B286" s="8">
        <v>3729707.75</v>
      </c>
      <c r="C286" s="8">
        <v>1010527.3300000001</v>
      </c>
      <c r="D286" s="8">
        <v>4827876.5700000012</v>
      </c>
      <c r="E286" s="8">
        <v>255405.00000000006</v>
      </c>
      <c r="F286" s="8">
        <v>28367</v>
      </c>
      <c r="G286" s="63">
        <v>2665</v>
      </c>
      <c r="H286" s="41">
        <f t="shared" si="4"/>
        <v>31032</v>
      </c>
      <c r="I286" s="8">
        <v>72514.58</v>
      </c>
      <c r="J286" s="8">
        <v>24655</v>
      </c>
      <c r="K286" s="58">
        <v>0</v>
      </c>
      <c r="L286" s="61"/>
      <c r="T286" s="69"/>
      <c r="U286" s="63"/>
    </row>
    <row r="287" spans="1:21" x14ac:dyDescent="0.3">
      <c r="A287" s="7">
        <v>7044</v>
      </c>
      <c r="B287" s="8">
        <v>1704182.6300000001</v>
      </c>
      <c r="C287" s="8">
        <v>0</v>
      </c>
      <c r="D287" s="8">
        <v>2283612.0699999998</v>
      </c>
      <c r="E287" s="8">
        <v>140820.00000000003</v>
      </c>
      <c r="F287" s="8">
        <v>16309</v>
      </c>
      <c r="G287" s="63">
        <v>0</v>
      </c>
      <c r="H287" s="41">
        <f t="shared" si="4"/>
        <v>16309</v>
      </c>
      <c r="I287" s="8">
        <v>37445.31</v>
      </c>
      <c r="J287" s="8">
        <v>11543.130000000001</v>
      </c>
      <c r="K287" s="58">
        <v>0</v>
      </c>
      <c r="L287" s="61"/>
      <c r="T287" s="69"/>
      <c r="U287" s="63"/>
    </row>
    <row r="288" spans="1:21" x14ac:dyDescent="0.3">
      <c r="A288" s="7">
        <v>7045</v>
      </c>
      <c r="B288" s="8">
        <v>1573247.0799999998</v>
      </c>
      <c r="C288" s="8">
        <v>0</v>
      </c>
      <c r="D288" s="8">
        <v>1908931.19</v>
      </c>
      <c r="E288" s="8">
        <v>134972.5</v>
      </c>
      <c r="F288" s="8">
        <v>17053</v>
      </c>
      <c r="G288" s="63">
        <v>-139</v>
      </c>
      <c r="H288" s="41">
        <f t="shared" si="4"/>
        <v>16914</v>
      </c>
      <c r="I288" s="8">
        <v>37671.56</v>
      </c>
      <c r="J288" s="8">
        <v>11593.75</v>
      </c>
      <c r="K288" s="58">
        <v>0</v>
      </c>
      <c r="L288" s="61"/>
      <c r="T288" s="69"/>
      <c r="U288" s="63"/>
    </row>
    <row r="289" spans="1:21" x14ac:dyDescent="0.3">
      <c r="A289" s="7">
        <v>7051</v>
      </c>
      <c r="B289" s="8">
        <v>2816427.48</v>
      </c>
      <c r="C289" s="8">
        <v>394878.39</v>
      </c>
      <c r="D289" s="8">
        <v>3613572.3699999996</v>
      </c>
      <c r="E289" s="8">
        <v>139770.00000000003</v>
      </c>
      <c r="F289" s="8">
        <v>38038</v>
      </c>
      <c r="G289" s="63">
        <v>-2103</v>
      </c>
      <c r="H289" s="41">
        <f t="shared" si="4"/>
        <v>35935</v>
      </c>
      <c r="I289" s="8">
        <v>28135.63</v>
      </c>
      <c r="J289" s="8">
        <v>17162.5</v>
      </c>
      <c r="K289" s="58">
        <v>0</v>
      </c>
      <c r="L289" s="61"/>
      <c r="T289" s="69"/>
      <c r="U289" s="63"/>
    </row>
    <row r="290" spans="1:21" x14ac:dyDescent="0.3">
      <c r="A290" s="7">
        <v>7052</v>
      </c>
      <c r="B290" s="8">
        <v>1424544.67</v>
      </c>
      <c r="C290" s="8">
        <v>709281.72</v>
      </c>
      <c r="D290" s="8">
        <v>2555664.33</v>
      </c>
      <c r="E290" s="8">
        <v>51120.000000000007</v>
      </c>
      <c r="F290" s="8">
        <v>14444</v>
      </c>
      <c r="G290" s="63">
        <v>0</v>
      </c>
      <c r="H290" s="41">
        <f t="shared" si="4"/>
        <v>14444</v>
      </c>
      <c r="I290" s="8">
        <v>24767.109999999997</v>
      </c>
      <c r="J290" s="8">
        <v>12859.380000000001</v>
      </c>
      <c r="K290" s="58">
        <v>0</v>
      </c>
      <c r="L290" s="61"/>
      <c r="T290" s="69"/>
      <c r="U290" s="63"/>
    </row>
    <row r="291" spans="1:21" x14ac:dyDescent="0.3">
      <c r="A291" s="7">
        <v>7056</v>
      </c>
      <c r="B291" s="8">
        <v>8176676.6299999999</v>
      </c>
      <c r="C291" s="8">
        <v>1002978.67</v>
      </c>
      <c r="D291" s="8">
        <v>8270065.0900000008</v>
      </c>
      <c r="E291" s="8">
        <v>428274.00000000006</v>
      </c>
      <c r="F291" s="8">
        <v>55453</v>
      </c>
      <c r="G291" s="63">
        <v>6440</v>
      </c>
      <c r="H291" s="41">
        <f t="shared" si="4"/>
        <v>61893</v>
      </c>
      <c r="I291" s="8">
        <v>86159.06</v>
      </c>
      <c r="J291" s="8">
        <v>43720.380000000005</v>
      </c>
      <c r="K291" s="58">
        <v>0</v>
      </c>
      <c r="L291" s="61"/>
      <c r="T291" s="69"/>
      <c r="U291" s="63"/>
    </row>
    <row r="292" spans="1:21" x14ac:dyDescent="0.3">
      <c r="A292" s="7">
        <v>7058</v>
      </c>
      <c r="B292" s="8">
        <v>1086578.3899999999</v>
      </c>
      <c r="C292" s="8">
        <v>92478.75</v>
      </c>
      <c r="D292" s="8">
        <v>3432254.8000000003</v>
      </c>
      <c r="E292" s="8">
        <v>97180.000000000029</v>
      </c>
      <c r="F292" s="8">
        <v>20450</v>
      </c>
      <c r="G292" s="63">
        <v>976</v>
      </c>
      <c r="H292" s="41">
        <f t="shared" si="4"/>
        <v>21426</v>
      </c>
      <c r="I292" s="8">
        <v>17235.63</v>
      </c>
      <c r="J292" s="8">
        <v>9214.380000000001</v>
      </c>
      <c r="K292" s="58">
        <v>0</v>
      </c>
      <c r="L292" s="61"/>
      <c r="T292" s="69"/>
      <c r="U292" s="63"/>
    </row>
    <row r="293" spans="1:21" x14ac:dyDescent="0.3">
      <c r="A293" s="7">
        <v>7062</v>
      </c>
      <c r="B293" s="8">
        <v>1117293.72</v>
      </c>
      <c r="C293" s="8">
        <v>0</v>
      </c>
      <c r="D293" s="8">
        <v>1566527.82</v>
      </c>
      <c r="E293" s="8">
        <v>102820.00000000001</v>
      </c>
      <c r="F293" s="8">
        <v>17088</v>
      </c>
      <c r="G293" s="63">
        <v>0</v>
      </c>
      <c r="H293" s="41">
        <f t="shared" si="4"/>
        <v>17088</v>
      </c>
      <c r="I293" s="8">
        <v>12498.439999999999</v>
      </c>
      <c r="J293" s="8">
        <v>9315.630000000001</v>
      </c>
      <c r="K293" s="58">
        <v>0</v>
      </c>
      <c r="L293" s="61"/>
      <c r="T293" s="69"/>
      <c r="U293" s="63"/>
    </row>
    <row r="294" spans="1:21" x14ac:dyDescent="0.3">
      <c r="A294" s="7">
        <v>7063</v>
      </c>
      <c r="B294" s="8">
        <v>3608722.88</v>
      </c>
      <c r="C294" s="8">
        <v>439301.06999999995</v>
      </c>
      <c r="D294" s="8">
        <v>4286019.24</v>
      </c>
      <c r="E294" s="8">
        <v>246887</v>
      </c>
      <c r="F294" s="8">
        <v>30929</v>
      </c>
      <c r="G294" s="63">
        <v>6310</v>
      </c>
      <c r="H294" s="41">
        <f t="shared" si="4"/>
        <v>37239</v>
      </c>
      <c r="I294" s="8">
        <v>41800</v>
      </c>
      <c r="J294" s="8">
        <v>21870.629999999997</v>
      </c>
      <c r="K294" s="58">
        <v>0</v>
      </c>
      <c r="L294" s="61"/>
      <c r="T294" s="69"/>
      <c r="U294" s="63"/>
    </row>
    <row r="295" spans="1:21" x14ac:dyDescent="0.3">
      <c r="A295" s="7">
        <v>7067</v>
      </c>
      <c r="B295" s="8">
        <v>827196.8</v>
      </c>
      <c r="C295" s="8">
        <v>94.83</v>
      </c>
      <c r="D295" s="8">
        <v>1296010.23</v>
      </c>
      <c r="E295" s="8">
        <v>55220</v>
      </c>
      <c r="F295" s="8">
        <v>0</v>
      </c>
      <c r="G295" s="63">
        <v>0</v>
      </c>
      <c r="H295" s="41">
        <f t="shared" si="4"/>
        <v>0</v>
      </c>
      <c r="I295" s="8">
        <v>20099.060000000001</v>
      </c>
      <c r="J295" s="8">
        <v>7796.88</v>
      </c>
      <c r="K295" s="58">
        <v>0</v>
      </c>
      <c r="L295" s="61"/>
      <c r="T295" s="69"/>
      <c r="U295" s="63"/>
    </row>
    <row r="296" spans="1:21" x14ac:dyDescent="0.3">
      <c r="A296" s="7">
        <v>7069</v>
      </c>
      <c r="B296" s="8">
        <v>3388745.6600000006</v>
      </c>
      <c r="C296" s="8">
        <v>483945.86</v>
      </c>
      <c r="D296" s="8">
        <v>4265293.96</v>
      </c>
      <c r="E296" s="8">
        <v>153920</v>
      </c>
      <c r="F296" s="8">
        <v>35113</v>
      </c>
      <c r="G296" s="63">
        <v>1952</v>
      </c>
      <c r="H296" s="41">
        <f t="shared" si="4"/>
        <v>37065</v>
      </c>
      <c r="I296" s="8">
        <v>39335.83</v>
      </c>
      <c r="J296" s="8">
        <v>21912.14</v>
      </c>
      <c r="K296" s="58">
        <v>0</v>
      </c>
      <c r="L296" s="61"/>
      <c r="T296" s="69"/>
      <c r="U296" s="63"/>
    </row>
    <row r="297" spans="1:21" x14ac:dyDescent="0.3">
      <c r="A297" s="7">
        <v>7070</v>
      </c>
      <c r="B297" s="8">
        <v>2156209.67</v>
      </c>
      <c r="C297" s="8">
        <v>407847.65</v>
      </c>
      <c r="D297" s="8">
        <v>2453191.87</v>
      </c>
      <c r="E297" s="8">
        <v>94800</v>
      </c>
      <c r="F297" s="8">
        <v>19944</v>
      </c>
      <c r="G297" s="63">
        <v>3086</v>
      </c>
      <c r="H297" s="41">
        <f t="shared" si="4"/>
        <v>23030</v>
      </c>
      <c r="I297" s="8">
        <v>25521.77</v>
      </c>
      <c r="J297" s="8">
        <v>14992.71</v>
      </c>
      <c r="K297" s="58">
        <v>0</v>
      </c>
      <c r="L297" s="61"/>
      <c r="T297" s="69"/>
      <c r="U297" s="63"/>
    </row>
    <row r="298" spans="1:21" x14ac:dyDescent="0.3">
      <c r="A298" s="7">
        <v>7072</v>
      </c>
      <c r="B298" s="8">
        <v>3672675.2600000002</v>
      </c>
      <c r="C298" s="8">
        <v>581148.29</v>
      </c>
      <c r="D298" s="8">
        <v>4694767.3100000005</v>
      </c>
      <c r="E298" s="8">
        <v>241227.94</v>
      </c>
      <c r="F298" s="8">
        <v>31670</v>
      </c>
      <c r="G298" s="63">
        <v>0</v>
      </c>
      <c r="H298" s="41">
        <f t="shared" si="4"/>
        <v>31670</v>
      </c>
      <c r="I298" s="8">
        <v>41790.629999999997</v>
      </c>
      <c r="J298" s="8">
        <v>23986.75</v>
      </c>
      <c r="K298" s="58">
        <v>0</v>
      </c>
      <c r="L298" s="61"/>
      <c r="T298" s="69"/>
      <c r="U298" s="63"/>
    </row>
    <row r="299" spans="1:21" x14ac:dyDescent="0.3">
      <c r="A299" s="7">
        <v>7073</v>
      </c>
      <c r="B299" s="8">
        <v>2280696.4500000002</v>
      </c>
      <c r="C299" s="8">
        <v>145322.80000000002</v>
      </c>
      <c r="D299" s="8">
        <v>2986701.3</v>
      </c>
      <c r="E299" s="8">
        <v>137040</v>
      </c>
      <c r="F299" s="8">
        <v>21286</v>
      </c>
      <c r="G299" s="63">
        <v>141</v>
      </c>
      <c r="H299" s="41">
        <f t="shared" si="4"/>
        <v>21427</v>
      </c>
      <c r="I299" s="8">
        <v>46755.11</v>
      </c>
      <c r="J299" s="8">
        <v>15086.88</v>
      </c>
      <c r="K299" s="58">
        <v>0</v>
      </c>
      <c r="L299" s="61"/>
      <c r="T299" s="69"/>
      <c r="U299" s="63"/>
    </row>
    <row r="300" spans="1:21" x14ac:dyDescent="0.3">
      <c r="A300" s="7">
        <v>9999</v>
      </c>
      <c r="B300" s="8">
        <v>0</v>
      </c>
      <c r="C300" s="8">
        <v>0</v>
      </c>
      <c r="D300" s="8">
        <v>0</v>
      </c>
      <c r="E300" s="8">
        <v>0</v>
      </c>
      <c r="F300" s="8">
        <v>0</v>
      </c>
      <c r="G300" s="69" t="e">
        <v>#N/A</v>
      </c>
      <c r="H300" s="41" t="e">
        <f t="shared" si="4"/>
        <v>#N/A</v>
      </c>
      <c r="I300" s="8">
        <v>0</v>
      </c>
      <c r="J300" s="8">
        <v>0</v>
      </c>
      <c r="K300" s="58">
        <v>0</v>
      </c>
      <c r="L300" s="62">
        <v>1</v>
      </c>
    </row>
  </sheetData>
  <autoFilter ref="A2:M300" xr:uid="{259F673D-5730-4065-B1B7-4DA977899F5B}"/>
  <mergeCells count="2">
    <mergeCell ref="R3:S9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8509-957F-403E-871E-B17BFB3CAE01}">
  <sheetPr>
    <tabColor rgb="FF66FF99"/>
  </sheetPr>
  <dimension ref="A1:B306"/>
  <sheetViews>
    <sheetView workbookViewId="0">
      <pane xSplit="1" ySplit="1" topLeftCell="B120" activePane="bottomRight" state="frozen"/>
      <selection pane="topRight" activeCell="B1" sqref="B1"/>
      <selection pane="bottomLeft" activeCell="A2" sqref="A2"/>
      <selection pane="bottomRight" activeCell="B306" sqref="B306"/>
    </sheetView>
  </sheetViews>
  <sheetFormatPr defaultColWidth="9.109375" defaultRowHeight="14.4" x14ac:dyDescent="0.3"/>
  <cols>
    <col min="1" max="1" width="6.33203125" style="3" bestFit="1" customWidth="1"/>
    <col min="2" max="2" width="45.88671875" style="3" bestFit="1" customWidth="1"/>
    <col min="3" max="16384" width="9.109375" style="4"/>
  </cols>
  <sheetData>
    <row r="1" spans="1:2" s="2" customFormat="1" x14ac:dyDescent="0.3">
      <c r="A1" s="1" t="s">
        <v>10</v>
      </c>
      <c r="B1" s="1" t="s">
        <v>0</v>
      </c>
    </row>
    <row r="2" spans="1:2" x14ac:dyDescent="0.3">
      <c r="A2" s="3">
        <v>1001</v>
      </c>
      <c r="B2" s="2" t="s">
        <v>186</v>
      </c>
    </row>
    <row r="3" spans="1:2" x14ac:dyDescent="0.3">
      <c r="A3" s="3">
        <v>1123</v>
      </c>
      <c r="B3" s="2" t="s">
        <v>355</v>
      </c>
    </row>
    <row r="4" spans="1:2" x14ac:dyDescent="0.3">
      <c r="A4" s="3">
        <v>1124</v>
      </c>
      <c r="B4" s="2" t="s">
        <v>44</v>
      </c>
    </row>
    <row r="5" spans="1:2" x14ac:dyDescent="0.3">
      <c r="A5" s="3">
        <v>1127</v>
      </c>
      <c r="B5" s="2" t="s">
        <v>426</v>
      </c>
    </row>
    <row r="6" spans="1:2" x14ac:dyDescent="0.3">
      <c r="A6" s="3">
        <v>1128</v>
      </c>
      <c r="B6" s="2" t="s">
        <v>187</v>
      </c>
    </row>
    <row r="7" spans="1:2" x14ac:dyDescent="0.3">
      <c r="A7" s="3">
        <v>1129</v>
      </c>
      <c r="B7" s="2" t="s">
        <v>188</v>
      </c>
    </row>
    <row r="8" spans="1:2" x14ac:dyDescent="0.3">
      <c r="A8" s="3">
        <v>2000</v>
      </c>
      <c r="B8" s="2" t="s">
        <v>189</v>
      </c>
    </row>
    <row r="9" spans="1:2" x14ac:dyDescent="0.3">
      <c r="A9" s="3">
        <v>2002</v>
      </c>
      <c r="B9" s="2" t="s">
        <v>190</v>
      </c>
    </row>
    <row r="10" spans="1:2" x14ac:dyDescent="0.3">
      <c r="A10" s="3">
        <v>2065</v>
      </c>
      <c r="B10" s="2" t="s">
        <v>191</v>
      </c>
    </row>
    <row r="11" spans="1:2" x14ac:dyDescent="0.3">
      <c r="A11" s="3">
        <v>2066</v>
      </c>
      <c r="B11" s="2" t="s">
        <v>45</v>
      </c>
    </row>
    <row r="12" spans="1:2" x14ac:dyDescent="0.3">
      <c r="A12" s="3">
        <v>2079</v>
      </c>
      <c r="B12" s="2" t="s">
        <v>192</v>
      </c>
    </row>
    <row r="13" spans="1:2" x14ac:dyDescent="0.3">
      <c r="A13" s="3">
        <v>2088</v>
      </c>
      <c r="B13" s="2" t="s">
        <v>46</v>
      </c>
    </row>
    <row r="14" spans="1:2" x14ac:dyDescent="0.3">
      <c r="A14" s="3">
        <v>2089</v>
      </c>
      <c r="B14" s="2" t="s">
        <v>193</v>
      </c>
    </row>
    <row r="15" spans="1:2" x14ac:dyDescent="0.3">
      <c r="A15" s="3">
        <v>2094</v>
      </c>
      <c r="B15" s="2" t="s">
        <v>47</v>
      </c>
    </row>
    <row r="16" spans="1:2" x14ac:dyDescent="0.3">
      <c r="A16" s="3">
        <v>2095</v>
      </c>
      <c r="B16" s="2" t="s">
        <v>48</v>
      </c>
    </row>
    <row r="17" spans="1:2" x14ac:dyDescent="0.3">
      <c r="A17" s="3">
        <v>2109</v>
      </c>
      <c r="B17" s="2" t="s">
        <v>49</v>
      </c>
    </row>
    <row r="18" spans="1:2" x14ac:dyDescent="0.3">
      <c r="A18" s="3">
        <v>2116</v>
      </c>
      <c r="B18" s="2" t="s">
        <v>50</v>
      </c>
    </row>
    <row r="19" spans="1:2" x14ac:dyDescent="0.3">
      <c r="A19" s="3">
        <v>2120</v>
      </c>
      <c r="B19" s="2" t="s">
        <v>51</v>
      </c>
    </row>
    <row r="20" spans="1:2" x14ac:dyDescent="0.3">
      <c r="A20" s="3">
        <v>2128</v>
      </c>
      <c r="B20" s="2" t="s">
        <v>52</v>
      </c>
    </row>
    <row r="21" spans="1:2" x14ac:dyDescent="0.3">
      <c r="A21" s="3">
        <v>2130</v>
      </c>
      <c r="B21" s="2" t="s">
        <v>53</v>
      </c>
    </row>
    <row r="22" spans="1:2" x14ac:dyDescent="0.3">
      <c r="A22" s="3">
        <v>2132</v>
      </c>
      <c r="B22" s="2" t="s">
        <v>194</v>
      </c>
    </row>
    <row r="23" spans="1:2" x14ac:dyDescent="0.3">
      <c r="A23" s="3">
        <v>2134</v>
      </c>
      <c r="B23" s="2" t="s">
        <v>54</v>
      </c>
    </row>
    <row r="24" spans="1:2" x14ac:dyDescent="0.3">
      <c r="A24" s="3">
        <v>2136</v>
      </c>
      <c r="B24" s="2" t="s">
        <v>55</v>
      </c>
    </row>
    <row r="25" spans="1:2" x14ac:dyDescent="0.3">
      <c r="A25" s="3">
        <v>2137</v>
      </c>
      <c r="B25" s="2" t="s">
        <v>56</v>
      </c>
    </row>
    <row r="26" spans="1:2" x14ac:dyDescent="0.3">
      <c r="A26" s="3">
        <v>2138</v>
      </c>
      <c r="B26" s="2" t="s">
        <v>57</v>
      </c>
    </row>
    <row r="27" spans="1:2" x14ac:dyDescent="0.3">
      <c r="A27" s="3">
        <v>2139</v>
      </c>
      <c r="B27" s="2" t="s">
        <v>58</v>
      </c>
    </row>
    <row r="28" spans="1:2" x14ac:dyDescent="0.3">
      <c r="A28" s="3">
        <v>2142</v>
      </c>
      <c r="B28" s="2" t="s">
        <v>59</v>
      </c>
    </row>
    <row r="29" spans="1:2" ht="27" customHeight="1" x14ac:dyDescent="0.3">
      <c r="A29" s="3">
        <v>2147</v>
      </c>
      <c r="B29" s="2" t="s">
        <v>60</v>
      </c>
    </row>
    <row r="30" spans="1:2" x14ac:dyDescent="0.3">
      <c r="A30" s="3">
        <v>2148</v>
      </c>
      <c r="B30" s="2" t="s">
        <v>61</v>
      </c>
    </row>
    <row r="31" spans="1:2" x14ac:dyDescent="0.3">
      <c r="A31" s="3">
        <v>2155</v>
      </c>
      <c r="B31" s="2" t="s">
        <v>62</v>
      </c>
    </row>
    <row r="32" spans="1:2" x14ac:dyDescent="0.3">
      <c r="A32" s="3">
        <v>2156</v>
      </c>
      <c r="B32" s="2" t="s">
        <v>63</v>
      </c>
    </row>
    <row r="33" spans="1:2" x14ac:dyDescent="0.3">
      <c r="A33" s="3">
        <v>2161</v>
      </c>
      <c r="B33" s="2" t="s">
        <v>64</v>
      </c>
    </row>
    <row r="34" spans="1:2" x14ac:dyDescent="0.3">
      <c r="A34" s="3">
        <v>2163</v>
      </c>
      <c r="B34" s="2" t="s">
        <v>65</v>
      </c>
    </row>
    <row r="35" spans="1:2" x14ac:dyDescent="0.3">
      <c r="A35" s="3">
        <v>2164</v>
      </c>
      <c r="B35" s="2" t="s">
        <v>66</v>
      </c>
    </row>
    <row r="36" spans="1:2" x14ac:dyDescent="0.3">
      <c r="A36" s="3">
        <v>2165</v>
      </c>
      <c r="B36" s="2" t="s">
        <v>67</v>
      </c>
    </row>
    <row r="37" spans="1:2" x14ac:dyDescent="0.3">
      <c r="A37" s="3">
        <v>2166</v>
      </c>
      <c r="B37" s="2" t="s">
        <v>68</v>
      </c>
    </row>
    <row r="38" spans="1:2" x14ac:dyDescent="0.3">
      <c r="A38" s="3">
        <v>2167</v>
      </c>
      <c r="B38" s="2" t="s">
        <v>69</v>
      </c>
    </row>
    <row r="39" spans="1:2" x14ac:dyDescent="0.3">
      <c r="A39" s="3">
        <v>2168</v>
      </c>
      <c r="B39" s="2" t="s">
        <v>70</v>
      </c>
    </row>
    <row r="40" spans="1:2" x14ac:dyDescent="0.3">
      <c r="A40" s="3">
        <v>2169</v>
      </c>
      <c r="B40" s="2" t="s">
        <v>71</v>
      </c>
    </row>
    <row r="41" spans="1:2" x14ac:dyDescent="0.3">
      <c r="A41" s="3">
        <v>2171</v>
      </c>
      <c r="B41" s="2" t="s">
        <v>72</v>
      </c>
    </row>
    <row r="42" spans="1:2" x14ac:dyDescent="0.3">
      <c r="A42" s="3">
        <v>2175</v>
      </c>
      <c r="B42" s="2" t="s">
        <v>73</v>
      </c>
    </row>
    <row r="43" spans="1:2" x14ac:dyDescent="0.3">
      <c r="A43" s="3">
        <v>2176</v>
      </c>
      <c r="B43" s="2" t="s">
        <v>74</v>
      </c>
    </row>
    <row r="44" spans="1:2" x14ac:dyDescent="0.3">
      <c r="A44" s="3">
        <v>2185</v>
      </c>
      <c r="B44" s="2" t="s">
        <v>75</v>
      </c>
    </row>
    <row r="45" spans="1:2" x14ac:dyDescent="0.3">
      <c r="A45" s="3">
        <v>2187</v>
      </c>
      <c r="B45" s="2" t="s">
        <v>76</v>
      </c>
    </row>
    <row r="46" spans="1:2" x14ac:dyDescent="0.3">
      <c r="A46" s="3">
        <v>2188</v>
      </c>
      <c r="B46" s="2" t="s">
        <v>77</v>
      </c>
    </row>
    <row r="47" spans="1:2" x14ac:dyDescent="0.3">
      <c r="A47" s="3">
        <v>2189</v>
      </c>
      <c r="B47" s="2" t="s">
        <v>78</v>
      </c>
    </row>
    <row r="48" spans="1:2" x14ac:dyDescent="0.3">
      <c r="A48" s="3">
        <v>2190</v>
      </c>
      <c r="B48" s="2" t="s">
        <v>79</v>
      </c>
    </row>
    <row r="49" spans="1:2" x14ac:dyDescent="0.3">
      <c r="A49" s="3">
        <v>2192</v>
      </c>
      <c r="B49" s="2" t="s">
        <v>80</v>
      </c>
    </row>
    <row r="50" spans="1:2" x14ac:dyDescent="0.3">
      <c r="A50" s="3">
        <v>2193</v>
      </c>
      <c r="B50" s="2" t="s">
        <v>81</v>
      </c>
    </row>
    <row r="51" spans="1:2" x14ac:dyDescent="0.3">
      <c r="A51" s="3">
        <v>2226</v>
      </c>
      <c r="B51" s="2" t="s">
        <v>82</v>
      </c>
    </row>
    <row r="52" spans="1:2" x14ac:dyDescent="0.3">
      <c r="A52" s="3">
        <v>2227</v>
      </c>
      <c r="B52" s="2" t="s">
        <v>83</v>
      </c>
    </row>
    <row r="53" spans="1:2" x14ac:dyDescent="0.3">
      <c r="A53" s="3">
        <v>2228</v>
      </c>
      <c r="B53" s="2" t="s">
        <v>84</v>
      </c>
    </row>
    <row r="54" spans="1:2" x14ac:dyDescent="0.3">
      <c r="A54" s="3">
        <v>2231</v>
      </c>
      <c r="B54" s="2" t="s">
        <v>85</v>
      </c>
    </row>
    <row r="55" spans="1:2" x14ac:dyDescent="0.3">
      <c r="A55" s="3">
        <v>2239</v>
      </c>
      <c r="B55" s="2" t="s">
        <v>195</v>
      </c>
    </row>
    <row r="56" spans="1:2" x14ac:dyDescent="0.3">
      <c r="A56" s="3">
        <v>2245</v>
      </c>
      <c r="B56" s="2" t="s">
        <v>196</v>
      </c>
    </row>
    <row r="57" spans="1:2" x14ac:dyDescent="0.3">
      <c r="A57" s="3">
        <v>2254</v>
      </c>
      <c r="B57" s="2" t="s">
        <v>86</v>
      </c>
    </row>
    <row r="58" spans="1:2" x14ac:dyDescent="0.3">
      <c r="A58" s="3">
        <v>2258</v>
      </c>
      <c r="B58" s="2" t="s">
        <v>87</v>
      </c>
    </row>
    <row r="59" spans="1:2" x14ac:dyDescent="0.3">
      <c r="A59" s="3">
        <v>2263</v>
      </c>
      <c r="B59" s="2" t="s">
        <v>197</v>
      </c>
    </row>
    <row r="60" spans="1:2" x14ac:dyDescent="0.3">
      <c r="A60" s="3">
        <v>2265</v>
      </c>
      <c r="B60" s="2" t="s">
        <v>88</v>
      </c>
    </row>
    <row r="61" spans="1:2" x14ac:dyDescent="0.3">
      <c r="A61" s="3">
        <v>2268</v>
      </c>
      <c r="B61" s="2" t="s">
        <v>89</v>
      </c>
    </row>
    <row r="62" spans="1:2" x14ac:dyDescent="0.3">
      <c r="A62" s="3">
        <v>2269</v>
      </c>
      <c r="B62" s="2" t="s">
        <v>90</v>
      </c>
    </row>
    <row r="63" spans="1:2" x14ac:dyDescent="0.3">
      <c r="A63" s="3">
        <v>2270</v>
      </c>
      <c r="B63" s="2" t="s">
        <v>91</v>
      </c>
    </row>
    <row r="64" spans="1:2" x14ac:dyDescent="0.3">
      <c r="A64" s="3">
        <v>2275</v>
      </c>
      <c r="B64" s="2" t="s">
        <v>92</v>
      </c>
    </row>
    <row r="65" spans="1:2" x14ac:dyDescent="0.3">
      <c r="A65" s="3">
        <v>2276</v>
      </c>
      <c r="B65" s="2" t="s">
        <v>93</v>
      </c>
    </row>
    <row r="66" spans="1:2" x14ac:dyDescent="0.3">
      <c r="A66" s="3">
        <v>2278</v>
      </c>
      <c r="B66" s="2" t="s">
        <v>198</v>
      </c>
    </row>
    <row r="67" spans="1:2" x14ac:dyDescent="0.3">
      <c r="A67" s="3">
        <v>2279</v>
      </c>
      <c r="B67" s="2" t="s">
        <v>94</v>
      </c>
    </row>
    <row r="68" spans="1:2" x14ac:dyDescent="0.3">
      <c r="A68" s="3">
        <v>2280</v>
      </c>
      <c r="B68" s="2" t="s">
        <v>95</v>
      </c>
    </row>
    <row r="69" spans="1:2" x14ac:dyDescent="0.3">
      <c r="A69" s="3">
        <v>2282</v>
      </c>
      <c r="B69" s="2" t="s">
        <v>96</v>
      </c>
    </row>
    <row r="70" spans="1:2" x14ac:dyDescent="0.3">
      <c r="A70" s="3">
        <v>2285</v>
      </c>
      <c r="B70" s="2" t="s">
        <v>97</v>
      </c>
    </row>
    <row r="71" spans="1:2" x14ac:dyDescent="0.3">
      <c r="A71" s="3">
        <v>2289</v>
      </c>
      <c r="B71" s="2" t="s">
        <v>98</v>
      </c>
    </row>
    <row r="72" spans="1:2" x14ac:dyDescent="0.3">
      <c r="A72" s="3">
        <v>2298</v>
      </c>
      <c r="B72" s="2" t="s">
        <v>99</v>
      </c>
    </row>
    <row r="73" spans="1:2" x14ac:dyDescent="0.3">
      <c r="A73" s="3">
        <v>2300</v>
      </c>
      <c r="B73" s="2" t="s">
        <v>100</v>
      </c>
    </row>
    <row r="74" spans="1:2" x14ac:dyDescent="0.3">
      <c r="A74" s="3">
        <v>2312</v>
      </c>
      <c r="B74" s="2" t="s">
        <v>101</v>
      </c>
    </row>
    <row r="75" spans="1:2" x14ac:dyDescent="0.3">
      <c r="A75" s="3">
        <v>2318</v>
      </c>
      <c r="B75" s="2" t="s">
        <v>102</v>
      </c>
    </row>
    <row r="76" spans="1:2" x14ac:dyDescent="0.3">
      <c r="A76" s="3">
        <v>2320</v>
      </c>
      <c r="B76" s="2" t="s">
        <v>103</v>
      </c>
    </row>
    <row r="77" spans="1:2" x14ac:dyDescent="0.3">
      <c r="A77" s="3">
        <v>2321</v>
      </c>
      <c r="B77" s="2" t="s">
        <v>104</v>
      </c>
    </row>
    <row r="78" spans="1:2" x14ac:dyDescent="0.3">
      <c r="A78" s="3">
        <v>2322</v>
      </c>
      <c r="B78" s="2" t="s">
        <v>105</v>
      </c>
    </row>
    <row r="79" spans="1:2" x14ac:dyDescent="0.3">
      <c r="A79" s="3">
        <v>2326</v>
      </c>
      <c r="B79" s="2" t="s">
        <v>106</v>
      </c>
    </row>
    <row r="80" spans="1:2" x14ac:dyDescent="0.3">
      <c r="A80" s="3">
        <v>2328</v>
      </c>
      <c r="B80" s="2" t="s">
        <v>199</v>
      </c>
    </row>
    <row r="81" spans="1:2" x14ac:dyDescent="0.3">
      <c r="A81" s="3">
        <v>2329</v>
      </c>
      <c r="B81" s="2" t="s">
        <v>200</v>
      </c>
    </row>
    <row r="82" spans="1:2" x14ac:dyDescent="0.3">
      <c r="A82" s="3">
        <v>2337</v>
      </c>
      <c r="B82" s="2" t="s">
        <v>201</v>
      </c>
    </row>
    <row r="83" spans="1:2" x14ac:dyDescent="0.3">
      <c r="A83" s="3">
        <v>2340</v>
      </c>
      <c r="B83" s="2" t="s">
        <v>107</v>
      </c>
    </row>
    <row r="84" spans="1:2" x14ac:dyDescent="0.3">
      <c r="A84" s="3">
        <v>2345</v>
      </c>
      <c r="B84" s="2" t="s">
        <v>108</v>
      </c>
    </row>
    <row r="85" spans="1:2" x14ac:dyDescent="0.3">
      <c r="A85" s="3">
        <v>2431</v>
      </c>
      <c r="B85" s="2" t="s">
        <v>109</v>
      </c>
    </row>
    <row r="86" spans="1:2" x14ac:dyDescent="0.3">
      <c r="A86" s="3">
        <v>2434</v>
      </c>
      <c r="B86" s="2" t="s">
        <v>110</v>
      </c>
    </row>
    <row r="87" spans="1:2" x14ac:dyDescent="0.3">
      <c r="A87" s="3">
        <v>2454</v>
      </c>
      <c r="B87" s="2" t="s">
        <v>111</v>
      </c>
    </row>
    <row r="88" spans="1:2" x14ac:dyDescent="0.3">
      <c r="A88" s="3">
        <v>2459</v>
      </c>
      <c r="B88" s="2" t="s">
        <v>112</v>
      </c>
    </row>
    <row r="89" spans="1:2" x14ac:dyDescent="0.3">
      <c r="A89" s="3">
        <v>2465</v>
      </c>
      <c r="B89" s="2" t="s">
        <v>113</v>
      </c>
    </row>
    <row r="90" spans="1:2" x14ac:dyDescent="0.3">
      <c r="A90" s="3">
        <v>2471</v>
      </c>
      <c r="B90" s="2" t="s">
        <v>114</v>
      </c>
    </row>
    <row r="91" spans="1:2" x14ac:dyDescent="0.3">
      <c r="A91" s="3">
        <v>2474</v>
      </c>
      <c r="B91" s="2" t="s">
        <v>202</v>
      </c>
    </row>
    <row r="92" spans="1:2" x14ac:dyDescent="0.3">
      <c r="A92" s="3">
        <v>2482</v>
      </c>
      <c r="B92" s="2" t="s">
        <v>115</v>
      </c>
    </row>
    <row r="93" spans="1:2" x14ac:dyDescent="0.3">
      <c r="A93" s="3">
        <v>2490</v>
      </c>
      <c r="B93" s="2" t="s">
        <v>116</v>
      </c>
    </row>
    <row r="94" spans="1:2" x14ac:dyDescent="0.3">
      <c r="A94" s="3">
        <v>2509</v>
      </c>
      <c r="B94" s="2" t="s">
        <v>117</v>
      </c>
    </row>
    <row r="95" spans="1:2" x14ac:dyDescent="0.3">
      <c r="A95" s="3">
        <v>2510</v>
      </c>
      <c r="B95" s="2" t="s">
        <v>118</v>
      </c>
    </row>
    <row r="96" spans="1:2" x14ac:dyDescent="0.3">
      <c r="A96" s="3">
        <v>2514</v>
      </c>
      <c r="B96" s="2" t="s">
        <v>119</v>
      </c>
    </row>
    <row r="97" spans="1:2" x14ac:dyDescent="0.3">
      <c r="A97" s="3">
        <v>2519</v>
      </c>
      <c r="B97" s="2" t="s">
        <v>120</v>
      </c>
    </row>
    <row r="98" spans="1:2" x14ac:dyDescent="0.3">
      <c r="A98" s="3">
        <v>2520</v>
      </c>
      <c r="B98" s="2" t="s">
        <v>121</v>
      </c>
    </row>
    <row r="99" spans="1:2" x14ac:dyDescent="0.3">
      <c r="A99" s="3">
        <v>2524</v>
      </c>
      <c r="B99" s="2" t="s">
        <v>122</v>
      </c>
    </row>
    <row r="100" spans="1:2" x14ac:dyDescent="0.3">
      <c r="A100" s="3">
        <v>2525</v>
      </c>
      <c r="B100" s="2" t="s">
        <v>123</v>
      </c>
    </row>
    <row r="101" spans="1:2" x14ac:dyDescent="0.3">
      <c r="A101" s="3">
        <v>2530</v>
      </c>
      <c r="B101" s="2" t="s">
        <v>124</v>
      </c>
    </row>
    <row r="102" spans="1:2" x14ac:dyDescent="0.3">
      <c r="A102" s="3">
        <v>2532</v>
      </c>
      <c r="B102" s="2" t="s">
        <v>203</v>
      </c>
    </row>
    <row r="103" spans="1:2" x14ac:dyDescent="0.3">
      <c r="A103" s="3">
        <v>2539</v>
      </c>
      <c r="B103" s="2" t="s">
        <v>125</v>
      </c>
    </row>
    <row r="104" spans="1:2" x14ac:dyDescent="0.3">
      <c r="A104" s="3">
        <v>2545</v>
      </c>
      <c r="B104" s="2" t="s">
        <v>126</v>
      </c>
    </row>
    <row r="105" spans="1:2" x14ac:dyDescent="0.3">
      <c r="A105" s="3">
        <v>2552</v>
      </c>
      <c r="B105" s="2" t="s">
        <v>127</v>
      </c>
    </row>
    <row r="106" spans="1:2" x14ac:dyDescent="0.3">
      <c r="A106" s="3">
        <v>2559</v>
      </c>
      <c r="B106" s="2" t="s">
        <v>128</v>
      </c>
    </row>
    <row r="107" spans="1:2" x14ac:dyDescent="0.3">
      <c r="A107" s="3">
        <v>2562</v>
      </c>
      <c r="B107" s="2" t="s">
        <v>129</v>
      </c>
    </row>
    <row r="108" spans="1:2" x14ac:dyDescent="0.3">
      <c r="A108" s="3">
        <v>2574</v>
      </c>
      <c r="B108" s="2" t="s">
        <v>130</v>
      </c>
    </row>
    <row r="109" spans="1:2" x14ac:dyDescent="0.3">
      <c r="A109" s="3">
        <v>2578</v>
      </c>
      <c r="B109" s="2" t="s">
        <v>131</v>
      </c>
    </row>
    <row r="110" spans="1:2" x14ac:dyDescent="0.3">
      <c r="A110" s="3">
        <v>2586</v>
      </c>
      <c r="B110" s="2" t="s">
        <v>132</v>
      </c>
    </row>
    <row r="111" spans="1:2" x14ac:dyDescent="0.3">
      <c r="A111" s="3">
        <v>2603</v>
      </c>
      <c r="B111" s="2" t="s">
        <v>204</v>
      </c>
    </row>
    <row r="112" spans="1:2" x14ac:dyDescent="0.3">
      <c r="A112" s="3">
        <v>2607</v>
      </c>
      <c r="B112" s="2" t="s">
        <v>133</v>
      </c>
    </row>
    <row r="113" spans="1:2" x14ac:dyDescent="0.3">
      <c r="A113" s="3">
        <v>2615</v>
      </c>
      <c r="B113" s="2" t="s">
        <v>134</v>
      </c>
    </row>
    <row r="114" spans="1:2" x14ac:dyDescent="0.3">
      <c r="A114" s="3">
        <v>2627</v>
      </c>
      <c r="B114" s="2" t="s">
        <v>135</v>
      </c>
    </row>
    <row r="115" spans="1:2" x14ac:dyDescent="0.3">
      <c r="A115" s="3">
        <v>2632</v>
      </c>
      <c r="B115" s="2" t="s">
        <v>136</v>
      </c>
    </row>
    <row r="116" spans="1:2" x14ac:dyDescent="0.3">
      <c r="A116" s="3">
        <v>2643</v>
      </c>
      <c r="B116" s="2" t="s">
        <v>137</v>
      </c>
    </row>
    <row r="117" spans="1:2" x14ac:dyDescent="0.3">
      <c r="A117" s="3">
        <v>2648</v>
      </c>
      <c r="B117" s="2" t="s">
        <v>138</v>
      </c>
    </row>
    <row r="118" spans="1:2" x14ac:dyDescent="0.3">
      <c r="A118" s="3">
        <v>2651</v>
      </c>
      <c r="B118" s="2" t="s">
        <v>139</v>
      </c>
    </row>
    <row r="119" spans="1:2" x14ac:dyDescent="0.3">
      <c r="A119" s="3">
        <v>2653</v>
      </c>
      <c r="B119" s="2" t="s">
        <v>140</v>
      </c>
    </row>
    <row r="120" spans="1:2" x14ac:dyDescent="0.3">
      <c r="A120" s="3">
        <v>2662</v>
      </c>
      <c r="B120" s="2" t="s">
        <v>141</v>
      </c>
    </row>
    <row r="121" spans="1:2" x14ac:dyDescent="0.3">
      <c r="A121" s="3">
        <v>2674</v>
      </c>
      <c r="B121" s="2" t="s">
        <v>142</v>
      </c>
    </row>
    <row r="122" spans="1:2" x14ac:dyDescent="0.3">
      <c r="A122" s="3">
        <v>2680</v>
      </c>
      <c r="B122" s="2" t="s">
        <v>143</v>
      </c>
    </row>
    <row r="123" spans="1:2" x14ac:dyDescent="0.3">
      <c r="A123" s="3">
        <v>2682</v>
      </c>
      <c r="B123" s="2" t="s">
        <v>144</v>
      </c>
    </row>
    <row r="124" spans="1:2" x14ac:dyDescent="0.3">
      <c r="A124" s="3">
        <v>2689</v>
      </c>
      <c r="B124" s="2" t="s">
        <v>205</v>
      </c>
    </row>
    <row r="125" spans="1:2" x14ac:dyDescent="0.3">
      <c r="A125" s="3">
        <v>2692</v>
      </c>
      <c r="B125" s="2" t="s">
        <v>206</v>
      </c>
    </row>
    <row r="126" spans="1:2" x14ac:dyDescent="0.3">
      <c r="A126" s="3">
        <v>3010</v>
      </c>
      <c r="B126" s="2" t="s">
        <v>207</v>
      </c>
    </row>
    <row r="127" spans="1:2" x14ac:dyDescent="0.3">
      <c r="A127" s="3">
        <v>3015</v>
      </c>
      <c r="B127" s="2" t="s">
        <v>208</v>
      </c>
    </row>
    <row r="128" spans="1:2" x14ac:dyDescent="0.3">
      <c r="A128" s="3">
        <v>3022</v>
      </c>
      <c r="B128" s="2" t="s">
        <v>209</v>
      </c>
    </row>
    <row r="129" spans="1:2" x14ac:dyDescent="0.3">
      <c r="A129" s="3">
        <v>3023</v>
      </c>
      <c r="B129" s="2" t="s">
        <v>210</v>
      </c>
    </row>
    <row r="130" spans="1:2" x14ac:dyDescent="0.3">
      <c r="A130" s="3">
        <v>3027</v>
      </c>
      <c r="B130" s="2" t="s">
        <v>211</v>
      </c>
    </row>
    <row r="131" spans="1:2" x14ac:dyDescent="0.3">
      <c r="A131" s="3">
        <v>3029</v>
      </c>
      <c r="B131" s="2" t="s">
        <v>212</v>
      </c>
    </row>
    <row r="132" spans="1:2" x14ac:dyDescent="0.3">
      <c r="A132" s="3">
        <v>3032</v>
      </c>
      <c r="B132" s="2" t="s">
        <v>213</v>
      </c>
    </row>
    <row r="133" spans="1:2" x14ac:dyDescent="0.3">
      <c r="A133" s="3">
        <v>3033</v>
      </c>
      <c r="B133" s="2" t="s">
        <v>214</v>
      </c>
    </row>
    <row r="134" spans="1:2" x14ac:dyDescent="0.3">
      <c r="A134" s="3">
        <v>3034</v>
      </c>
      <c r="B134" s="2" t="s">
        <v>215</v>
      </c>
    </row>
    <row r="135" spans="1:2" x14ac:dyDescent="0.3">
      <c r="A135" s="3">
        <v>3035</v>
      </c>
      <c r="B135" s="2" t="s">
        <v>216</v>
      </c>
    </row>
    <row r="136" spans="1:2" x14ac:dyDescent="0.3">
      <c r="A136" s="3">
        <v>3037</v>
      </c>
      <c r="B136" s="2" t="s">
        <v>217</v>
      </c>
    </row>
    <row r="137" spans="1:2" x14ac:dyDescent="0.3">
      <c r="A137" s="3">
        <v>3042</v>
      </c>
      <c r="B137" s="2" t="s">
        <v>218</v>
      </c>
    </row>
    <row r="138" spans="1:2" x14ac:dyDescent="0.3">
      <c r="A138" s="3">
        <v>3043</v>
      </c>
      <c r="B138" s="2" t="s">
        <v>219</v>
      </c>
    </row>
    <row r="139" spans="1:2" x14ac:dyDescent="0.3">
      <c r="A139" s="3">
        <v>3050</v>
      </c>
      <c r="B139" s="2" t="s">
        <v>220</v>
      </c>
    </row>
    <row r="140" spans="1:2" x14ac:dyDescent="0.3">
      <c r="A140" s="3">
        <v>3052</v>
      </c>
      <c r="B140" s="2" t="s">
        <v>221</v>
      </c>
    </row>
    <row r="141" spans="1:2" x14ac:dyDescent="0.3">
      <c r="A141" s="3">
        <v>3053</v>
      </c>
      <c r="B141" s="2" t="s">
        <v>222</v>
      </c>
    </row>
    <row r="142" spans="1:2" x14ac:dyDescent="0.3">
      <c r="A142" s="3">
        <v>3054</v>
      </c>
      <c r="B142" s="2" t="s">
        <v>223</v>
      </c>
    </row>
    <row r="143" spans="1:2" x14ac:dyDescent="0.3">
      <c r="A143" s="3">
        <v>3055</v>
      </c>
      <c r="B143" s="2" t="s">
        <v>224</v>
      </c>
    </row>
    <row r="144" spans="1:2" x14ac:dyDescent="0.3">
      <c r="A144" s="3">
        <v>3057</v>
      </c>
      <c r="B144" s="2" t="s">
        <v>225</v>
      </c>
    </row>
    <row r="145" spans="1:2" x14ac:dyDescent="0.3">
      <c r="A145" s="3">
        <v>3061</v>
      </c>
      <c r="B145" s="2" t="s">
        <v>226</v>
      </c>
    </row>
    <row r="146" spans="1:2" x14ac:dyDescent="0.3">
      <c r="A146" s="3">
        <v>3062</v>
      </c>
      <c r="B146" s="2" t="s">
        <v>227</v>
      </c>
    </row>
    <row r="147" spans="1:2" x14ac:dyDescent="0.3">
      <c r="A147" s="3">
        <v>3067</v>
      </c>
      <c r="B147" s="2" t="s">
        <v>228</v>
      </c>
    </row>
    <row r="148" spans="1:2" x14ac:dyDescent="0.3">
      <c r="A148" s="3">
        <v>3069</v>
      </c>
      <c r="B148" s="2" t="s">
        <v>229</v>
      </c>
    </row>
    <row r="149" spans="1:2" x14ac:dyDescent="0.3">
      <c r="A149" s="3">
        <v>3072</v>
      </c>
      <c r="B149" s="2" t="s">
        <v>230</v>
      </c>
    </row>
    <row r="150" spans="1:2" x14ac:dyDescent="0.3">
      <c r="A150" s="3">
        <v>3073</v>
      </c>
      <c r="B150" s="2" t="s">
        <v>231</v>
      </c>
    </row>
    <row r="151" spans="1:2" x14ac:dyDescent="0.3">
      <c r="A151" s="3">
        <v>3081</v>
      </c>
      <c r="B151" s="2" t="s">
        <v>232</v>
      </c>
    </row>
    <row r="152" spans="1:2" x14ac:dyDescent="0.3">
      <c r="A152" s="3">
        <v>3082</v>
      </c>
      <c r="B152" s="2" t="s">
        <v>233</v>
      </c>
    </row>
    <row r="153" spans="1:2" x14ac:dyDescent="0.3">
      <c r="A153" s="3">
        <v>3083</v>
      </c>
      <c r="B153" s="2" t="s">
        <v>234</v>
      </c>
    </row>
    <row r="154" spans="1:2" x14ac:dyDescent="0.3">
      <c r="A154" s="3">
        <v>3084</v>
      </c>
      <c r="B154" s="2" t="s">
        <v>235</v>
      </c>
    </row>
    <row r="155" spans="1:2" x14ac:dyDescent="0.3">
      <c r="A155" s="3">
        <v>3088</v>
      </c>
      <c r="B155" s="2" t="s">
        <v>236</v>
      </c>
    </row>
    <row r="156" spans="1:2" x14ac:dyDescent="0.3">
      <c r="A156" s="3">
        <v>3089</v>
      </c>
      <c r="B156" s="2" t="s">
        <v>237</v>
      </c>
    </row>
    <row r="157" spans="1:2" x14ac:dyDescent="0.3">
      <c r="A157" s="3">
        <v>3090</v>
      </c>
      <c r="B157" s="2" t="s">
        <v>238</v>
      </c>
    </row>
    <row r="158" spans="1:2" x14ac:dyDescent="0.3">
      <c r="A158" s="3">
        <v>3091</v>
      </c>
      <c r="B158" s="2" t="s">
        <v>239</v>
      </c>
    </row>
    <row r="159" spans="1:2" x14ac:dyDescent="0.3">
      <c r="A159" s="3">
        <v>3092</v>
      </c>
      <c r="B159" s="2" t="s">
        <v>240</v>
      </c>
    </row>
    <row r="160" spans="1:2" x14ac:dyDescent="0.3">
      <c r="A160" s="3">
        <v>3108</v>
      </c>
      <c r="B160" s="2" t="s">
        <v>241</v>
      </c>
    </row>
    <row r="161" spans="1:2" x14ac:dyDescent="0.3">
      <c r="A161" s="3">
        <v>3109</v>
      </c>
      <c r="B161" s="2" t="s">
        <v>242</v>
      </c>
    </row>
    <row r="162" spans="1:2" x14ac:dyDescent="0.3">
      <c r="A162" s="3">
        <v>3111</v>
      </c>
      <c r="B162" s="2" t="s">
        <v>243</v>
      </c>
    </row>
    <row r="163" spans="1:2" x14ac:dyDescent="0.3">
      <c r="A163" s="3">
        <v>3117</v>
      </c>
      <c r="B163" s="2" t="s">
        <v>244</v>
      </c>
    </row>
    <row r="164" spans="1:2" x14ac:dyDescent="0.3">
      <c r="A164" s="3">
        <v>3120</v>
      </c>
      <c r="B164" s="2" t="s">
        <v>245</v>
      </c>
    </row>
    <row r="165" spans="1:2" x14ac:dyDescent="0.3">
      <c r="A165" s="3">
        <v>3122</v>
      </c>
      <c r="B165" s="2" t="s">
        <v>246</v>
      </c>
    </row>
    <row r="166" spans="1:2" x14ac:dyDescent="0.3">
      <c r="A166" s="3">
        <v>3123</v>
      </c>
      <c r="B166" s="2" t="s">
        <v>247</v>
      </c>
    </row>
    <row r="167" spans="1:2" x14ac:dyDescent="0.3">
      <c r="A167" s="3">
        <v>3126</v>
      </c>
      <c r="B167" s="2" t="s">
        <v>248</v>
      </c>
    </row>
    <row r="168" spans="1:2" x14ac:dyDescent="0.3">
      <c r="A168" s="3">
        <v>3129</v>
      </c>
      <c r="B168" s="2" t="s">
        <v>249</v>
      </c>
    </row>
    <row r="169" spans="1:2" x14ac:dyDescent="0.3">
      <c r="A169" s="3">
        <v>3130</v>
      </c>
      <c r="B169" s="2" t="s">
        <v>250</v>
      </c>
    </row>
    <row r="170" spans="1:2" x14ac:dyDescent="0.3">
      <c r="A170" s="3">
        <v>3134</v>
      </c>
      <c r="B170" s="2" t="s">
        <v>251</v>
      </c>
    </row>
    <row r="171" spans="1:2" x14ac:dyDescent="0.3">
      <c r="A171" s="3">
        <v>3136</v>
      </c>
      <c r="B171" s="2" t="s">
        <v>252</v>
      </c>
    </row>
    <row r="172" spans="1:2" x14ac:dyDescent="0.3">
      <c r="A172" s="3">
        <v>3137</v>
      </c>
      <c r="B172" s="2" t="s">
        <v>253</v>
      </c>
    </row>
    <row r="173" spans="1:2" x14ac:dyDescent="0.3">
      <c r="A173" s="3">
        <v>3138</v>
      </c>
      <c r="B173" s="2" t="s">
        <v>254</v>
      </c>
    </row>
    <row r="174" spans="1:2" x14ac:dyDescent="0.3">
      <c r="A174" s="3">
        <v>3139</v>
      </c>
      <c r="B174" s="2" t="s">
        <v>255</v>
      </c>
    </row>
    <row r="175" spans="1:2" x14ac:dyDescent="0.3">
      <c r="A175" s="3">
        <v>3145</v>
      </c>
      <c r="B175" s="2" t="s">
        <v>256</v>
      </c>
    </row>
    <row r="176" spans="1:2" x14ac:dyDescent="0.3">
      <c r="A176" s="3">
        <v>3146</v>
      </c>
      <c r="B176" s="2" t="s">
        <v>257</v>
      </c>
    </row>
    <row r="177" spans="1:2" x14ac:dyDescent="0.3">
      <c r="A177" s="3">
        <v>3149</v>
      </c>
      <c r="B177" s="2" t="s">
        <v>258</v>
      </c>
    </row>
    <row r="178" spans="1:2" x14ac:dyDescent="0.3">
      <c r="A178" s="3">
        <v>3150</v>
      </c>
      <c r="B178" s="2" t="s">
        <v>259</v>
      </c>
    </row>
    <row r="179" spans="1:2" x14ac:dyDescent="0.3">
      <c r="A179" s="3">
        <v>3153</v>
      </c>
      <c r="B179" s="2" t="s">
        <v>260</v>
      </c>
    </row>
    <row r="180" spans="1:2" x14ac:dyDescent="0.3">
      <c r="A180" s="3">
        <v>3154</v>
      </c>
      <c r="B180" s="2" t="s">
        <v>261</v>
      </c>
    </row>
    <row r="181" spans="1:2" x14ac:dyDescent="0.3">
      <c r="A181" s="3">
        <v>3155</v>
      </c>
      <c r="B181" s="2" t="s">
        <v>262</v>
      </c>
    </row>
    <row r="182" spans="1:2" x14ac:dyDescent="0.3">
      <c r="A182" s="3">
        <v>3158</v>
      </c>
      <c r="B182" s="2" t="s">
        <v>263</v>
      </c>
    </row>
    <row r="183" spans="1:2" x14ac:dyDescent="0.3">
      <c r="A183" s="3">
        <v>3159</v>
      </c>
      <c r="B183" s="2" t="s">
        <v>264</v>
      </c>
    </row>
    <row r="184" spans="1:2" x14ac:dyDescent="0.3">
      <c r="A184" s="3">
        <v>3160</v>
      </c>
      <c r="B184" s="2" t="s">
        <v>265</v>
      </c>
    </row>
    <row r="185" spans="1:2" x14ac:dyDescent="0.3">
      <c r="A185" s="3">
        <v>3167</v>
      </c>
      <c r="B185" s="2" t="s">
        <v>266</v>
      </c>
    </row>
    <row r="186" spans="1:2" x14ac:dyDescent="0.3">
      <c r="A186" s="3">
        <v>3168</v>
      </c>
      <c r="B186" s="2" t="s">
        <v>267</v>
      </c>
    </row>
    <row r="187" spans="1:2" x14ac:dyDescent="0.3">
      <c r="A187" s="3">
        <v>3169</v>
      </c>
      <c r="B187" s="2" t="s">
        <v>268</v>
      </c>
    </row>
    <row r="188" spans="1:2" x14ac:dyDescent="0.3">
      <c r="A188" s="3">
        <v>3171</v>
      </c>
      <c r="B188" s="2" t="s">
        <v>269</v>
      </c>
    </row>
    <row r="189" spans="1:2" x14ac:dyDescent="0.3">
      <c r="A189" s="3">
        <v>3175</v>
      </c>
      <c r="B189" s="2" t="s">
        <v>270</v>
      </c>
    </row>
    <row r="190" spans="1:2" x14ac:dyDescent="0.3">
      <c r="A190" s="3">
        <v>3178</v>
      </c>
      <c r="B190" s="2" t="s">
        <v>271</v>
      </c>
    </row>
    <row r="191" spans="1:2" x14ac:dyDescent="0.3">
      <c r="A191" s="3">
        <v>3179</v>
      </c>
      <c r="B191" s="2" t="s">
        <v>272</v>
      </c>
    </row>
    <row r="192" spans="1:2" x14ac:dyDescent="0.3">
      <c r="A192" s="3">
        <v>3181</v>
      </c>
      <c r="B192" s="2" t="s">
        <v>273</v>
      </c>
    </row>
    <row r="193" spans="1:2" x14ac:dyDescent="0.3">
      <c r="A193" s="3">
        <v>3182</v>
      </c>
      <c r="B193" s="2" t="s">
        <v>274</v>
      </c>
    </row>
    <row r="194" spans="1:2" x14ac:dyDescent="0.3">
      <c r="A194" s="3">
        <v>3183</v>
      </c>
      <c r="B194" s="2" t="s">
        <v>275</v>
      </c>
    </row>
    <row r="195" spans="1:2" x14ac:dyDescent="0.3">
      <c r="A195" s="3">
        <v>3186</v>
      </c>
      <c r="B195" s="2" t="s">
        <v>276</v>
      </c>
    </row>
    <row r="196" spans="1:2" x14ac:dyDescent="0.3">
      <c r="A196" s="3">
        <v>3198</v>
      </c>
      <c r="B196" s="2" t="s">
        <v>277</v>
      </c>
    </row>
    <row r="197" spans="1:2" x14ac:dyDescent="0.3">
      <c r="A197" s="3">
        <v>3199</v>
      </c>
      <c r="B197" s="2" t="s">
        <v>278</v>
      </c>
    </row>
    <row r="198" spans="1:2" x14ac:dyDescent="0.3">
      <c r="A198" s="3">
        <v>3201</v>
      </c>
      <c r="B198" s="2" t="s">
        <v>279</v>
      </c>
    </row>
    <row r="199" spans="1:2" x14ac:dyDescent="0.3">
      <c r="A199" s="3">
        <v>3282</v>
      </c>
      <c r="B199" s="2" t="s">
        <v>427</v>
      </c>
    </row>
    <row r="200" spans="1:2" x14ac:dyDescent="0.3">
      <c r="A200" s="3">
        <v>3284</v>
      </c>
      <c r="B200" s="2" t="s">
        <v>145</v>
      </c>
    </row>
    <row r="201" spans="1:2" x14ac:dyDescent="0.3">
      <c r="A201" s="3">
        <v>3289</v>
      </c>
      <c r="B201" s="2" t="s">
        <v>280</v>
      </c>
    </row>
    <row r="202" spans="1:2" x14ac:dyDescent="0.3">
      <c r="A202" s="3">
        <v>3294</v>
      </c>
      <c r="B202" s="2" t="s">
        <v>281</v>
      </c>
    </row>
    <row r="203" spans="1:2" x14ac:dyDescent="0.3">
      <c r="A203" s="3">
        <v>3295</v>
      </c>
      <c r="B203" s="2" t="s">
        <v>282</v>
      </c>
    </row>
    <row r="204" spans="1:2" x14ac:dyDescent="0.3">
      <c r="A204" s="3">
        <v>3296</v>
      </c>
      <c r="B204" s="2" t="s">
        <v>283</v>
      </c>
    </row>
    <row r="205" spans="1:2" x14ac:dyDescent="0.3">
      <c r="A205" s="3">
        <v>3297</v>
      </c>
      <c r="B205" s="2" t="s">
        <v>284</v>
      </c>
    </row>
    <row r="206" spans="1:2" x14ac:dyDescent="0.3">
      <c r="A206" s="3">
        <v>3298</v>
      </c>
      <c r="B206" s="2" t="s">
        <v>285</v>
      </c>
    </row>
    <row r="207" spans="1:2" x14ac:dyDescent="0.3">
      <c r="A207" s="3">
        <v>3299</v>
      </c>
      <c r="B207" s="2" t="s">
        <v>146</v>
      </c>
    </row>
    <row r="208" spans="1:2" x14ac:dyDescent="0.3">
      <c r="A208" s="3">
        <v>3303</v>
      </c>
      <c r="B208" s="2" t="s">
        <v>286</v>
      </c>
    </row>
    <row r="209" spans="1:2" x14ac:dyDescent="0.3">
      <c r="A209" s="3">
        <v>3307</v>
      </c>
      <c r="B209" s="2" t="s">
        <v>287</v>
      </c>
    </row>
    <row r="210" spans="1:2" x14ac:dyDescent="0.3">
      <c r="A210" s="3">
        <v>3308</v>
      </c>
      <c r="B210" s="2" t="s">
        <v>288</v>
      </c>
    </row>
    <row r="211" spans="1:2" x14ac:dyDescent="0.3">
      <c r="A211" s="3">
        <v>3309</v>
      </c>
      <c r="B211" s="2" t="s">
        <v>289</v>
      </c>
    </row>
    <row r="212" spans="1:2" x14ac:dyDescent="0.3">
      <c r="A212" s="3">
        <v>3312</v>
      </c>
      <c r="B212" s="2" t="s">
        <v>290</v>
      </c>
    </row>
    <row r="213" spans="1:2" x14ac:dyDescent="0.3">
      <c r="A213" s="3">
        <v>3314</v>
      </c>
      <c r="B213" s="2" t="s">
        <v>291</v>
      </c>
    </row>
    <row r="214" spans="1:2" x14ac:dyDescent="0.3">
      <c r="A214" s="3">
        <v>3317</v>
      </c>
      <c r="B214" s="2" t="s">
        <v>292</v>
      </c>
    </row>
    <row r="215" spans="1:2" x14ac:dyDescent="0.3">
      <c r="A215" s="3">
        <v>3318</v>
      </c>
      <c r="B215" s="2" t="s">
        <v>293</v>
      </c>
    </row>
    <row r="216" spans="1:2" x14ac:dyDescent="0.3">
      <c r="A216" s="3">
        <v>3320</v>
      </c>
      <c r="B216" s="2" t="s">
        <v>294</v>
      </c>
    </row>
    <row r="217" spans="1:2" x14ac:dyDescent="0.3">
      <c r="A217" s="3">
        <v>3322</v>
      </c>
      <c r="B217" s="2" t="s">
        <v>295</v>
      </c>
    </row>
    <row r="218" spans="1:2" x14ac:dyDescent="0.3">
      <c r="A218" s="3">
        <v>3323</v>
      </c>
      <c r="B218" s="2" t="s">
        <v>296</v>
      </c>
    </row>
    <row r="219" spans="1:2" x14ac:dyDescent="0.3">
      <c r="A219" s="3">
        <v>3325</v>
      </c>
      <c r="B219" s="2" t="s">
        <v>297</v>
      </c>
    </row>
    <row r="220" spans="1:2" x14ac:dyDescent="0.3">
      <c r="A220" s="3">
        <v>3328</v>
      </c>
      <c r="B220" s="2" t="s">
        <v>298</v>
      </c>
    </row>
    <row r="221" spans="1:2" x14ac:dyDescent="0.3">
      <c r="A221" s="3">
        <v>3332</v>
      </c>
      <c r="B221" s="2" t="s">
        <v>299</v>
      </c>
    </row>
    <row r="222" spans="1:2" x14ac:dyDescent="0.3">
      <c r="A222" s="3">
        <v>3337</v>
      </c>
      <c r="B222" s="2" t="s">
        <v>300</v>
      </c>
    </row>
    <row r="223" spans="1:2" x14ac:dyDescent="0.3">
      <c r="A223" s="3">
        <v>3338</v>
      </c>
      <c r="B223" s="2" t="s">
        <v>301</v>
      </c>
    </row>
    <row r="224" spans="1:2" x14ac:dyDescent="0.3">
      <c r="A224" s="3">
        <v>3339</v>
      </c>
      <c r="B224" s="2" t="s">
        <v>302</v>
      </c>
    </row>
    <row r="225" spans="1:2" x14ac:dyDescent="0.3">
      <c r="A225" s="3">
        <v>3340</v>
      </c>
      <c r="B225" s="2" t="s">
        <v>303</v>
      </c>
    </row>
    <row r="226" spans="1:2" x14ac:dyDescent="0.3">
      <c r="A226" s="3">
        <v>3346</v>
      </c>
      <c r="B226" s="2" t="s">
        <v>304</v>
      </c>
    </row>
    <row r="227" spans="1:2" x14ac:dyDescent="0.3">
      <c r="A227" s="3">
        <v>3347</v>
      </c>
      <c r="B227" s="2" t="s">
        <v>305</v>
      </c>
    </row>
    <row r="228" spans="1:2" x14ac:dyDescent="0.3">
      <c r="A228" s="3">
        <v>3350</v>
      </c>
      <c r="B228" s="2" t="s">
        <v>306</v>
      </c>
    </row>
    <row r="229" spans="1:2" x14ac:dyDescent="0.3">
      <c r="A229" s="3">
        <v>3351</v>
      </c>
      <c r="B229" s="2" t="s">
        <v>307</v>
      </c>
    </row>
    <row r="230" spans="1:2" x14ac:dyDescent="0.3">
      <c r="A230" s="3">
        <v>3356</v>
      </c>
      <c r="B230" s="2" t="s">
        <v>308</v>
      </c>
    </row>
    <row r="231" spans="1:2" x14ac:dyDescent="0.3">
      <c r="A231" s="3">
        <v>3360</v>
      </c>
      <c r="B231" s="2" t="s">
        <v>309</v>
      </c>
    </row>
    <row r="232" spans="1:2" x14ac:dyDescent="0.3">
      <c r="A232" s="3">
        <v>3364</v>
      </c>
      <c r="B232" s="2" t="s">
        <v>310</v>
      </c>
    </row>
    <row r="233" spans="1:2" x14ac:dyDescent="0.3">
      <c r="A233" s="3">
        <v>3373</v>
      </c>
      <c r="B233" s="2" t="s">
        <v>311</v>
      </c>
    </row>
    <row r="234" spans="1:2" x14ac:dyDescent="0.3">
      <c r="A234" s="3">
        <v>3722</v>
      </c>
      <c r="B234" s="2" t="s">
        <v>312</v>
      </c>
    </row>
    <row r="235" spans="1:2" x14ac:dyDescent="0.3">
      <c r="A235" s="3">
        <v>3728</v>
      </c>
      <c r="B235" s="2" t="s">
        <v>313</v>
      </c>
    </row>
    <row r="236" spans="1:2" x14ac:dyDescent="0.3">
      <c r="A236" s="3">
        <v>3733</v>
      </c>
      <c r="B236" s="2" t="s">
        <v>314</v>
      </c>
    </row>
    <row r="237" spans="1:2" x14ac:dyDescent="0.3">
      <c r="A237" s="3">
        <v>3749</v>
      </c>
      <c r="B237" s="2" t="s">
        <v>315</v>
      </c>
    </row>
    <row r="238" spans="1:2" x14ac:dyDescent="0.3">
      <c r="A238" s="3">
        <v>3893</v>
      </c>
      <c r="B238" s="2" t="s">
        <v>147</v>
      </c>
    </row>
    <row r="239" spans="1:2" x14ac:dyDescent="0.3">
      <c r="A239" s="3">
        <v>3896</v>
      </c>
      <c r="B239" s="2" t="s">
        <v>148</v>
      </c>
    </row>
    <row r="240" spans="1:2" x14ac:dyDescent="0.3">
      <c r="A240" s="3">
        <v>3898</v>
      </c>
      <c r="B240" s="2" t="s">
        <v>316</v>
      </c>
    </row>
    <row r="241" spans="1:2" x14ac:dyDescent="0.3">
      <c r="A241" s="3">
        <v>3902</v>
      </c>
      <c r="B241" s="2" t="s">
        <v>317</v>
      </c>
    </row>
    <row r="242" spans="1:2" x14ac:dyDescent="0.3">
      <c r="A242" s="3">
        <v>3904</v>
      </c>
      <c r="B242" s="2" t="s">
        <v>318</v>
      </c>
    </row>
    <row r="243" spans="1:2" x14ac:dyDescent="0.3">
      <c r="A243" s="3">
        <v>3906</v>
      </c>
      <c r="B243" s="2" t="s">
        <v>319</v>
      </c>
    </row>
    <row r="244" spans="1:2" x14ac:dyDescent="0.3">
      <c r="A244" s="3">
        <v>3907</v>
      </c>
      <c r="B244" s="2" t="s">
        <v>149</v>
      </c>
    </row>
    <row r="245" spans="1:2" x14ac:dyDescent="0.3">
      <c r="A245" s="3">
        <v>3909</v>
      </c>
      <c r="B245" s="2" t="s">
        <v>320</v>
      </c>
    </row>
    <row r="246" spans="1:2" x14ac:dyDescent="0.3">
      <c r="A246" s="3">
        <v>3910</v>
      </c>
      <c r="B246" s="2" t="s">
        <v>150</v>
      </c>
    </row>
    <row r="247" spans="1:2" x14ac:dyDescent="0.3">
      <c r="A247" s="3">
        <v>3913</v>
      </c>
      <c r="B247" s="2" t="s">
        <v>321</v>
      </c>
    </row>
    <row r="248" spans="1:2" x14ac:dyDescent="0.3">
      <c r="A248" s="3">
        <v>3916</v>
      </c>
      <c r="B248" s="2" t="s">
        <v>151</v>
      </c>
    </row>
    <row r="249" spans="1:2" x14ac:dyDescent="0.3">
      <c r="A249" s="3">
        <v>3917</v>
      </c>
      <c r="B249" s="2" t="s">
        <v>322</v>
      </c>
    </row>
    <row r="250" spans="1:2" x14ac:dyDescent="0.3">
      <c r="A250" s="3">
        <v>3918</v>
      </c>
      <c r="B250" s="2" t="s">
        <v>323</v>
      </c>
    </row>
    <row r="251" spans="1:2" x14ac:dyDescent="0.3">
      <c r="A251" s="3">
        <v>3920</v>
      </c>
      <c r="B251" s="2" t="s">
        <v>324</v>
      </c>
    </row>
    <row r="252" spans="1:2" x14ac:dyDescent="0.3">
      <c r="A252" s="3">
        <v>4026</v>
      </c>
      <c r="B252" s="2" t="s">
        <v>428</v>
      </c>
    </row>
    <row r="253" spans="1:2" x14ac:dyDescent="0.3">
      <c r="A253" s="3">
        <v>4040</v>
      </c>
      <c r="B253" s="2" t="s">
        <v>325</v>
      </c>
    </row>
    <row r="254" spans="1:2" x14ac:dyDescent="0.3">
      <c r="A254" s="3">
        <v>4043</v>
      </c>
      <c r="B254" s="2" t="s">
        <v>326</v>
      </c>
    </row>
    <row r="255" spans="1:2" x14ac:dyDescent="0.3">
      <c r="A255" s="3">
        <v>4045</v>
      </c>
      <c r="B255" s="2" t="s">
        <v>19</v>
      </c>
    </row>
    <row r="256" spans="1:2" x14ac:dyDescent="0.3">
      <c r="A256" s="3">
        <v>4109</v>
      </c>
      <c r="B256" s="2" t="s">
        <v>152</v>
      </c>
    </row>
    <row r="257" spans="1:2" x14ac:dyDescent="0.3">
      <c r="A257" s="3">
        <v>4522</v>
      </c>
      <c r="B257" s="2" t="s">
        <v>327</v>
      </c>
    </row>
    <row r="258" spans="1:2" x14ac:dyDescent="0.3">
      <c r="A258" s="3">
        <v>4523</v>
      </c>
      <c r="B258" t="s">
        <v>153</v>
      </c>
    </row>
    <row r="259" spans="1:2" x14ac:dyDescent="0.3">
      <c r="A259" s="3">
        <v>4534</v>
      </c>
      <c r="B259" s="2" t="s">
        <v>328</v>
      </c>
    </row>
    <row r="260" spans="1:2" x14ac:dyDescent="0.3">
      <c r="A260" s="3">
        <v>4622</v>
      </c>
      <c r="B260" s="2" t="s">
        <v>329</v>
      </c>
    </row>
    <row r="261" spans="1:2" x14ac:dyDescent="0.3">
      <c r="A261" s="3">
        <v>5200</v>
      </c>
      <c r="B261" s="2" t="s">
        <v>330</v>
      </c>
    </row>
    <row r="262" spans="1:2" x14ac:dyDescent="0.3">
      <c r="A262" s="3">
        <v>5201</v>
      </c>
      <c r="B262" s="2" t="s">
        <v>154</v>
      </c>
    </row>
    <row r="263" spans="1:2" x14ac:dyDescent="0.3">
      <c r="A263" s="3">
        <v>5203</v>
      </c>
      <c r="B263" s="2" t="s">
        <v>155</v>
      </c>
    </row>
    <row r="264" spans="1:2" x14ac:dyDescent="0.3">
      <c r="A264" s="3">
        <v>5206</v>
      </c>
      <c r="B264" s="2" t="s">
        <v>156</v>
      </c>
    </row>
    <row r="265" spans="1:2" x14ac:dyDescent="0.3">
      <c r="A265" s="3">
        <v>5207</v>
      </c>
      <c r="B265" s="2" t="s">
        <v>331</v>
      </c>
    </row>
    <row r="266" spans="1:2" x14ac:dyDescent="0.3">
      <c r="A266" s="3">
        <v>5208</v>
      </c>
      <c r="B266" s="2" t="s">
        <v>332</v>
      </c>
    </row>
    <row r="267" spans="1:2" x14ac:dyDescent="0.3">
      <c r="A267" s="3">
        <v>5212</v>
      </c>
      <c r="B267" s="2" t="s">
        <v>157</v>
      </c>
    </row>
    <row r="268" spans="1:2" x14ac:dyDescent="0.3">
      <c r="A268" s="3">
        <v>5213</v>
      </c>
      <c r="B268" s="2" t="s">
        <v>333</v>
      </c>
    </row>
    <row r="269" spans="1:2" x14ac:dyDescent="0.3">
      <c r="A269" s="3">
        <v>5214</v>
      </c>
      <c r="B269" s="2" t="s">
        <v>334</v>
      </c>
    </row>
    <row r="270" spans="1:2" x14ac:dyDescent="0.3">
      <c r="A270" s="3">
        <v>5218</v>
      </c>
      <c r="B270" s="2" t="s">
        <v>158</v>
      </c>
    </row>
    <row r="271" spans="1:2" x14ac:dyDescent="0.3">
      <c r="A271" s="3">
        <v>5221</v>
      </c>
      <c r="B271" s="2" t="s">
        <v>159</v>
      </c>
    </row>
    <row r="272" spans="1:2" x14ac:dyDescent="0.3">
      <c r="A272" s="3">
        <v>5223</v>
      </c>
      <c r="B272" s="2" t="s">
        <v>335</v>
      </c>
    </row>
    <row r="273" spans="1:2" x14ac:dyDescent="0.3">
      <c r="A273" s="3">
        <v>5225</v>
      </c>
      <c r="B273" s="2" t="s">
        <v>160</v>
      </c>
    </row>
    <row r="274" spans="1:2" x14ac:dyDescent="0.3">
      <c r="A274" s="3">
        <v>5226</v>
      </c>
      <c r="B274" s="2" t="s">
        <v>161</v>
      </c>
    </row>
    <row r="275" spans="1:2" x14ac:dyDescent="0.3">
      <c r="A275" s="3">
        <v>5407</v>
      </c>
      <c r="B275" s="2" t="s">
        <v>162</v>
      </c>
    </row>
    <row r="276" spans="1:2" x14ac:dyDescent="0.3">
      <c r="A276" s="3">
        <v>5412</v>
      </c>
      <c r="B276" s="2" t="s">
        <v>336</v>
      </c>
    </row>
    <row r="277" spans="1:2" x14ac:dyDescent="0.3">
      <c r="A277" s="3">
        <v>5425</v>
      </c>
      <c r="B277" s="2" t="s">
        <v>337</v>
      </c>
    </row>
    <row r="278" spans="1:2" x14ac:dyDescent="0.3">
      <c r="A278" s="3">
        <v>5426</v>
      </c>
      <c r="B278" s="2" t="s">
        <v>338</v>
      </c>
    </row>
    <row r="279" spans="1:2" x14ac:dyDescent="0.3">
      <c r="A279" s="3">
        <v>5431</v>
      </c>
      <c r="B279" s="2" t="s">
        <v>339</v>
      </c>
    </row>
    <row r="280" spans="1:2" x14ac:dyDescent="0.3">
      <c r="A280" s="3">
        <v>5447</v>
      </c>
      <c r="B280" s="2" t="s">
        <v>340</v>
      </c>
    </row>
    <row r="281" spans="1:2" x14ac:dyDescent="0.3">
      <c r="A281" s="3">
        <v>5456</v>
      </c>
      <c r="B281" s="2" t="s">
        <v>163</v>
      </c>
    </row>
    <row r="282" spans="1:2" x14ac:dyDescent="0.3">
      <c r="A282" s="3">
        <v>5459</v>
      </c>
      <c r="B282" s="2" t="s">
        <v>164</v>
      </c>
    </row>
    <row r="283" spans="1:2" x14ac:dyDescent="0.3">
      <c r="A283" s="3">
        <v>5461</v>
      </c>
      <c r="B283" s="2" t="s">
        <v>341</v>
      </c>
    </row>
    <row r="284" spans="1:2" x14ac:dyDescent="0.3">
      <c r="A284" s="3">
        <v>5468</v>
      </c>
      <c r="B284" s="2" t="s">
        <v>429</v>
      </c>
    </row>
    <row r="285" spans="1:2" x14ac:dyDescent="0.3">
      <c r="A285" s="3">
        <v>7002</v>
      </c>
      <c r="B285" s="2" t="s">
        <v>165</v>
      </c>
    </row>
    <row r="286" spans="1:2" x14ac:dyDescent="0.3">
      <c r="A286" s="3">
        <v>7021</v>
      </c>
      <c r="B286" s="2" t="s">
        <v>166</v>
      </c>
    </row>
    <row r="287" spans="1:2" x14ac:dyDescent="0.3">
      <c r="A287" s="3">
        <v>7032</v>
      </c>
      <c r="B287" s="2" t="s">
        <v>167</v>
      </c>
    </row>
    <row r="288" spans="1:2" x14ac:dyDescent="0.3">
      <c r="A288" s="3">
        <v>7033</v>
      </c>
      <c r="B288" s="2" t="s">
        <v>342</v>
      </c>
    </row>
    <row r="289" spans="1:2" x14ac:dyDescent="0.3">
      <c r="A289" s="3">
        <v>7039</v>
      </c>
      <c r="B289" s="2" t="s">
        <v>343</v>
      </c>
    </row>
    <row r="290" spans="1:2" x14ac:dyDescent="0.3">
      <c r="A290" s="3">
        <v>7040</v>
      </c>
      <c r="B290" s="2" t="s">
        <v>344</v>
      </c>
    </row>
    <row r="291" spans="1:2" x14ac:dyDescent="0.3">
      <c r="A291" s="3">
        <v>7041</v>
      </c>
      <c r="B291" s="2" t="s">
        <v>168</v>
      </c>
    </row>
    <row r="292" spans="1:2" x14ac:dyDescent="0.3">
      <c r="A292" s="3">
        <v>7043</v>
      </c>
      <c r="B292" s="2" t="s">
        <v>345</v>
      </c>
    </row>
    <row r="293" spans="1:2" x14ac:dyDescent="0.3">
      <c r="A293" s="3">
        <v>7044</v>
      </c>
      <c r="B293" s="2" t="s">
        <v>169</v>
      </c>
    </row>
    <row r="294" spans="1:2" x14ac:dyDescent="0.3">
      <c r="A294" s="3">
        <v>7045</v>
      </c>
      <c r="B294" s="2" t="s">
        <v>346</v>
      </c>
    </row>
    <row r="295" spans="1:2" x14ac:dyDescent="0.3">
      <c r="A295" s="3">
        <v>7051</v>
      </c>
      <c r="B295" s="2" t="s">
        <v>347</v>
      </c>
    </row>
    <row r="296" spans="1:2" x14ac:dyDescent="0.3">
      <c r="A296" s="3">
        <v>7052</v>
      </c>
      <c r="B296" s="2" t="s">
        <v>348</v>
      </c>
    </row>
    <row r="297" spans="1:2" x14ac:dyDescent="0.3">
      <c r="A297" s="3">
        <v>7056</v>
      </c>
      <c r="B297" s="2" t="s">
        <v>170</v>
      </c>
    </row>
    <row r="298" spans="1:2" x14ac:dyDescent="0.3">
      <c r="A298" s="3">
        <v>7058</v>
      </c>
      <c r="B298" s="2" t="s">
        <v>171</v>
      </c>
    </row>
    <row r="299" spans="1:2" x14ac:dyDescent="0.3">
      <c r="A299" s="3">
        <v>7062</v>
      </c>
      <c r="B299" s="2" t="s">
        <v>349</v>
      </c>
    </row>
    <row r="300" spans="1:2" x14ac:dyDescent="0.3">
      <c r="A300" s="3">
        <v>7063</v>
      </c>
      <c r="B300" s="2" t="s">
        <v>350</v>
      </c>
    </row>
    <row r="301" spans="1:2" x14ac:dyDescent="0.3">
      <c r="A301" s="3">
        <v>7067</v>
      </c>
      <c r="B301" s="2" t="s">
        <v>172</v>
      </c>
    </row>
    <row r="302" spans="1:2" x14ac:dyDescent="0.3">
      <c r="A302" s="3">
        <v>7069</v>
      </c>
      <c r="B302" s="2" t="s">
        <v>351</v>
      </c>
    </row>
    <row r="303" spans="1:2" x14ac:dyDescent="0.3">
      <c r="A303" s="3">
        <v>7070</v>
      </c>
      <c r="B303" s="2" t="s">
        <v>352</v>
      </c>
    </row>
    <row r="304" spans="1:2" x14ac:dyDescent="0.3">
      <c r="A304" s="3">
        <v>7072</v>
      </c>
      <c r="B304" s="2" t="s">
        <v>353</v>
      </c>
    </row>
    <row r="305" spans="1:2" x14ac:dyDescent="0.3">
      <c r="A305" s="3">
        <v>7073</v>
      </c>
      <c r="B305" s="2" t="s">
        <v>354</v>
      </c>
    </row>
    <row r="306" spans="1:2" x14ac:dyDescent="0.3">
      <c r="A306" s="3">
        <v>9999</v>
      </c>
      <c r="B306" s="2" t="s">
        <v>422</v>
      </c>
    </row>
  </sheetData>
  <autoFilter ref="A1:B1" xr:uid="{17F97BFE-8E6E-48C2-920B-33B6AAA854CC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4A90CCB51694EB4D9AC1659E6AC48" ma:contentTypeVersion="17" ma:contentTypeDescription="Create a new document." ma:contentTypeScope="" ma:versionID="b0359aa1542eeef360a4b3bdfa0ac489">
  <xsd:schema xmlns:xsd="http://www.w3.org/2001/XMLSchema" xmlns:xs="http://www.w3.org/2001/XMLSchema" xmlns:p="http://schemas.microsoft.com/office/2006/metadata/properties" xmlns:ns2="76f7bad7-08c0-4d31-beb6-8de2bccf0d5e" xmlns:ns3="62865ea8-f116-406c-9840-b9098c6aa2bd" targetNamespace="http://schemas.microsoft.com/office/2006/metadata/properties" ma:root="true" ma:fieldsID="cb3d891e06b74334acb257b0cf2c5352" ns2:_="" ns3:_="">
    <xsd:import namespace="76f7bad7-08c0-4d31-beb6-8de2bccf0d5e"/>
    <xsd:import namespace="62865ea8-f116-406c-9840-b9098c6aa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7bad7-08c0-4d31-beb6-8de2bccf0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cddcab1-4fb3-4190-803e-fbe8b4ce96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65ea8-f116-406c-9840-b9098c6aa2b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829e7f-31d0-4ff4-9a33-a81f2fdf0037}" ma:internalName="TaxCatchAll" ma:showField="CatchAllData" ma:web="62865ea8-f116-406c-9840-b9098c6aa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f7bad7-08c0-4d31-beb6-8de2bccf0d5e">
      <Terms xmlns="http://schemas.microsoft.com/office/infopath/2007/PartnerControls"/>
    </lcf76f155ced4ddcb4097134ff3c332f>
    <TaxCatchAll xmlns="62865ea8-f116-406c-9840-b9098c6aa2bd" xsi:nil="true"/>
  </documentManagement>
</p:properties>
</file>

<file path=customXml/itemProps1.xml><?xml version="1.0" encoding="utf-8"?>
<ds:datastoreItem xmlns:ds="http://schemas.openxmlformats.org/officeDocument/2006/customXml" ds:itemID="{DEB0E605-ACE2-4CDB-8C34-84E35D383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7bad7-08c0-4d31-beb6-8de2bccf0d5e"/>
    <ds:schemaRef ds:uri="62865ea8-f116-406c-9840-b9098c6aa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9EB1AB-F501-497D-92FE-CFA0D7A2B0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C3C291-2384-4676-B2F8-5E9E7FB17B6B}">
  <ds:schemaRefs>
    <ds:schemaRef ds:uri="f16692db-484a-48be-b867-6594f0f177b9"/>
    <ds:schemaRef ds:uri="http://purl.org/dc/terms/"/>
    <ds:schemaRef ds:uri="http://schemas.microsoft.com/office/2006/documentManagement/types"/>
    <ds:schemaRef ds:uri="575218f4-ddd6-4848-9fa5-8d5c8830f5e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c764562b-2177-4b78-99d8-86f217caa6ce"/>
    <ds:schemaRef ds:uri="76f7bad7-08c0-4d31-beb6-8de2bccf0d5e"/>
    <ds:schemaRef ds:uri="62865ea8-f116-406c-9840-b9098c6aa2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Guidence Notes</vt:lpstr>
      <vt:lpstr>Data sheet</vt:lpstr>
      <vt:lpstr>Rollovers</vt:lpstr>
      <vt:lpstr>Salix</vt:lpstr>
      <vt:lpstr>Support Data</vt:lpstr>
      <vt:lpstr>DFE</vt:lpstr>
      <vt:lpstr>'Data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Additional Funding form</dc:title>
  <dc:creator>Walkling, Suzanne - CY EPA</dc:creator>
  <cp:lastModifiedBy>Walkling, Suzanne - TEP</cp:lastModifiedBy>
  <cp:lastPrinted>2022-07-26T13:32:19Z</cp:lastPrinted>
  <dcterms:created xsi:type="dcterms:W3CDTF">2019-04-12T11:00:09Z</dcterms:created>
  <dcterms:modified xsi:type="dcterms:W3CDTF">2025-03-20T15:56:07Z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0x010100D054A90CCB51694EB4D9AC1659E6AC48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